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3" l="1"/>
  <c r="G33" i="3"/>
  <c r="R27" i="3"/>
  <c r="Q27" i="3"/>
  <c r="R26" i="3"/>
  <c r="Q26" i="3"/>
  <c r="R25" i="3"/>
  <c r="Q25" i="3"/>
  <c r="P25" i="3"/>
  <c r="O25" i="3"/>
  <c r="K25" i="3"/>
  <c r="J25" i="3"/>
  <c r="I25" i="3"/>
  <c r="R24" i="3"/>
  <c r="Q24" i="3"/>
  <c r="P24" i="3"/>
  <c r="O24" i="3"/>
  <c r="P23" i="3"/>
  <c r="O23" i="3"/>
  <c r="R21" i="3"/>
  <c r="Q21" i="3"/>
  <c r="P21" i="3"/>
  <c r="O21" i="3"/>
  <c r="R20" i="3"/>
  <c r="Q20" i="3"/>
  <c r="P20" i="3"/>
  <c r="O20" i="3"/>
  <c r="H26" i="3"/>
  <c r="H25" i="3"/>
  <c r="H24" i="3"/>
  <c r="H23" i="3"/>
  <c r="H22" i="3"/>
  <c r="H21" i="3"/>
  <c r="H20" i="3"/>
  <c r="G26" i="3"/>
  <c r="G25" i="3"/>
  <c r="G24" i="3"/>
  <c r="G23" i="3"/>
  <c r="G21" i="3"/>
  <c r="G20" i="3"/>
  <c r="I26" i="2" l="1"/>
  <c r="J21" i="2"/>
  <c r="J27" i="2"/>
  <c r="J26" i="2"/>
  <c r="J25" i="2"/>
  <c r="J28" i="2"/>
  <c r="K34" i="3" l="1"/>
  <c r="I37" i="2"/>
  <c r="G23" i="2"/>
  <c r="G26" i="2"/>
  <c r="F21" i="2"/>
  <c r="G21" i="2"/>
  <c r="F25" i="2"/>
  <c r="G25" i="2"/>
  <c r="G27" i="2"/>
  <c r="F23" i="2"/>
  <c r="F26" i="2"/>
  <c r="G28" i="2"/>
  <c r="F28" i="2"/>
  <c r="F37" i="2" l="1"/>
  <c r="F30" i="2" l="1"/>
  <c r="G30" i="2"/>
  <c r="Q28" i="2" l="1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J34" i="3"/>
  <c r="I34" i="3"/>
  <c r="K17" i="2" l="1"/>
  <c r="J17" i="2"/>
</calcChain>
</file>

<file path=xl/sharedStrings.xml><?xml version="1.0" encoding="utf-8"?>
<sst xmlns="http://schemas.openxmlformats.org/spreadsheetml/2006/main" count="126" uniqueCount="71">
  <si>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</si>
  <si>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</si>
  <si>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</si>
  <si>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</si>
  <si>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</si>
  <si>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</si>
  <si>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</si>
  <si>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</si>
  <si>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</si>
  <si>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</si>
  <si>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</si>
  <si>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</si>
  <si>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</si>
  <si>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</si>
  <si>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</si>
  <si>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</si>
  <si>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</si>
  <si>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</si>
  <si>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</si>
  <si>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</si>
  <si>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</si>
  <si>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</si>
  <si>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</si>
  <si>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</si>
  <si>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</si>
  <si>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</si>
  <si>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</si>
  <si>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</si>
  <si>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</si>
  <si>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</si>
  <si>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</si>
  <si>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</si>
  <si>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</si>
  <si>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</si>
  <si>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</si>
  <si>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</si>
  <si>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</si>
  <si>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</si>
  <si>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</si>
  <si>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</si>
  <si>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</si>
  <si>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</si>
  <si>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</si>
  <si>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</si>
  <si>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</si>
  <si>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</si>
  <si>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</si>
  <si>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</si>
  <si>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</si>
  <si>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</si>
  <si>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</si>
  <si>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</si>
  <si>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</si>
  <si>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</si>
  <si>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</si>
  <si>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</si>
  <si>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</si>
  <si>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</si>
  <si>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</si>
  <si>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</si>
  <si>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</si>
  <si>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</si>
  <si>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</si>
  <si>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</si>
  <si>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</si>
  <si>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</si>
  <si>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</si>
  <si>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</si>
  <si>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</si>
  <si>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              АО "Газпром газораспределение Краснодар"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</si>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</sst>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" fontId="7" fillId="3" borderId="35" xfId="0" applyNumberFormat="1" applyFont="1" applyFill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2" fontId="7" fillId="3" borderId="26" xfId="0" applyNumberFormat="1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2" fontId="7" fillId="3" borderId="45" xfId="0" applyNumberFormat="1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2" fontId="7" fillId="3" borderId="30" xfId="0" applyNumberFormat="1" applyFont="1" applyFill="1" applyBorder="1" applyAlignment="1">
      <alignment horizontal="center" vertical="center"/>
    </xf>
    <xf numFmtId="2" fontId="7" fillId="3" borderId="28" xfId="0" applyNumberFormat="1" applyFont="1" applyFill="1" applyBorder="1" applyAlignment="1">
      <alignment horizontal="center" vertical="center"/>
    </xf>
    <xf numFmtId="4" fontId="13" fillId="3" borderId="13" xfId="0" applyNumberFormat="1" applyFont="1" applyFill="1" applyBorder="1" applyAlignment="1">
      <alignment horizontal="center" vertical="center" wrapText="1"/>
    </xf>
    <xf numFmtId="3" fontId="14" fillId="3" borderId="21" xfId="0" applyNumberFormat="1" applyFont="1" applyFill="1" applyBorder="1" applyAlignment="1">
      <alignment horizontal="center" vertical="center" wrapText="1"/>
    </xf>
    <xf numFmtId="4" fontId="13" fillId="3" borderId="7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13" fillId="3" borderId="73" xfId="0" applyNumberFormat="1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17" fontId="1" fillId="0" borderId="0" xfId="0" applyNumberFormat="1" applyFont="1"/>
    <xf numFmtId="2" fontId="7" fillId="3" borderId="43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38" xfId="0" applyFont="1" applyBorder="1" applyAlignment="1"/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7" fillId="3" borderId="38" xfId="0" applyNumberFormat="1" applyFont="1" applyFill="1" applyBorder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4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2" fontId="7" fillId="3" borderId="30" xfId="0" applyNumberFormat="1" applyFont="1" applyFill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Q15" sqref="Q1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32" t="s">
        <v>67</v>
      </c>
      <c r="C8" s="133"/>
      <c r="D8" s="133"/>
      <c r="E8" s="133"/>
      <c r="F8" s="133"/>
      <c r="G8" s="133"/>
      <c r="H8" s="133"/>
      <c r="I8" s="133"/>
      <c r="J8" s="133"/>
      <c r="K8" s="134"/>
    </row>
    <row r="9" spans="2:17" ht="19.5" customHeight="1" x14ac:dyDescent="0.25">
      <c r="B9" s="135" t="s">
        <v>54</v>
      </c>
      <c r="C9" s="136"/>
      <c r="D9" s="136"/>
      <c r="E9" s="136"/>
      <c r="F9" s="136"/>
      <c r="G9" s="136"/>
      <c r="H9" s="136"/>
      <c r="I9" s="136"/>
      <c r="J9" s="136"/>
      <c r="K9" s="137"/>
    </row>
    <row r="10" spans="2:17" ht="15.75" customHeight="1" x14ac:dyDescent="0.3">
      <c r="B10" s="138" t="s">
        <v>68</v>
      </c>
      <c r="C10" s="139"/>
      <c r="D10" s="139"/>
      <c r="E10" s="139"/>
      <c r="F10" s="139"/>
      <c r="G10" s="139"/>
      <c r="H10" s="139"/>
      <c r="I10" s="139"/>
      <c r="J10" s="139"/>
      <c r="K10" s="140"/>
    </row>
    <row r="11" spans="2:17" ht="18" x14ac:dyDescent="0.25">
      <c r="B11" s="141" t="s">
        <v>15</v>
      </c>
      <c r="C11" s="142"/>
      <c r="D11" s="142"/>
      <c r="E11" s="142"/>
      <c r="F11" s="142"/>
      <c r="G11" s="142"/>
      <c r="H11" s="142"/>
      <c r="I11" s="142"/>
      <c r="J11" s="142"/>
      <c r="K11" s="143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24">
        <v>43800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31" t="s">
        <v>0</v>
      </c>
      <c r="C15" s="131" t="s">
        <v>1</v>
      </c>
      <c r="D15" s="131"/>
      <c r="E15" s="131" t="s">
        <v>4</v>
      </c>
      <c r="F15" s="131"/>
      <c r="G15" s="131"/>
      <c r="H15" s="131" t="s">
        <v>5</v>
      </c>
      <c r="I15" s="131"/>
      <c r="J15" s="131" t="s">
        <v>6</v>
      </c>
      <c r="K15" s="131"/>
      <c r="L15" s="2"/>
      <c r="M15" s="2"/>
      <c r="N15" s="2"/>
      <c r="O15" s="2"/>
      <c r="P15" s="2"/>
      <c r="Q15" s="3"/>
    </row>
    <row r="16" spans="2:17" ht="70.5" customHeight="1" x14ac:dyDescent="0.25">
      <c r="B16" s="131"/>
      <c r="C16" s="131" t="s">
        <v>2</v>
      </c>
      <c r="D16" s="131" t="s">
        <v>3</v>
      </c>
      <c r="E16" s="131" t="s">
        <v>7</v>
      </c>
      <c r="F16" s="131"/>
      <c r="G16" s="131" t="s">
        <v>10</v>
      </c>
      <c r="H16" s="131" t="s">
        <v>11</v>
      </c>
      <c r="I16" s="131" t="s">
        <v>12</v>
      </c>
      <c r="J16" s="131" t="s">
        <v>13</v>
      </c>
      <c r="K16" s="13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31"/>
      <c r="C17" s="131"/>
      <c r="D17" s="131"/>
      <c r="E17" s="5" t="s">
        <v>8</v>
      </c>
      <c r="F17" s="5" t="s">
        <v>9</v>
      </c>
      <c r="G17" s="131"/>
      <c r="H17" s="131"/>
      <c r="I17" s="131"/>
      <c r="J17" s="131"/>
      <c r="K17" s="13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6"/>
  <sheetViews>
    <sheetView view="pageBreakPreview" topLeftCell="A10" zoomScale="110" zoomScaleNormal="100" zoomScaleSheetLayoutView="110" workbookViewId="0">
      <selection activeCell="Q18" sqref="Q18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32" t="s">
        <v>65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7"/>
    </row>
    <row r="10" spans="2:14" ht="18" x14ac:dyDescent="0.25">
      <c r="B10" s="135" t="s">
        <v>64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9"/>
    </row>
    <row r="11" spans="2:14" ht="18.75" x14ac:dyDescent="0.3">
      <c r="B11" s="180" t="s">
        <v>66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2"/>
    </row>
    <row r="12" spans="2:14" ht="18" x14ac:dyDescent="0.25">
      <c r="B12" s="183" t="s">
        <v>38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48" t="s">
        <v>70</v>
      </c>
      <c r="N14" s="48">
        <v>2019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86" t="s">
        <v>16</v>
      </c>
      <c r="C16" s="186" t="s">
        <v>17</v>
      </c>
      <c r="D16" s="186"/>
      <c r="E16" s="188"/>
      <c r="F16" s="189" t="s">
        <v>18</v>
      </c>
      <c r="G16" s="190"/>
      <c r="H16" s="189" t="s">
        <v>21</v>
      </c>
      <c r="I16" s="190"/>
      <c r="J16" s="189" t="s">
        <v>22</v>
      </c>
      <c r="K16" s="191"/>
      <c r="L16" s="191"/>
      <c r="M16" s="191"/>
      <c r="N16" s="190"/>
    </row>
    <row r="17" spans="2:17" x14ac:dyDescent="0.25">
      <c r="B17" s="186"/>
      <c r="C17" s="186"/>
      <c r="D17" s="186"/>
      <c r="E17" s="188"/>
      <c r="F17" s="192" t="s">
        <v>19</v>
      </c>
      <c r="G17" s="193" t="s">
        <v>20</v>
      </c>
      <c r="H17" s="192" t="s">
        <v>19</v>
      </c>
      <c r="I17" s="193" t="s">
        <v>20</v>
      </c>
      <c r="J17" s="192" t="str">
        <f>F17</f>
        <v>количество</v>
      </c>
      <c r="K17" s="186" t="str">
        <f>I17</f>
        <v>объем, м3/час</v>
      </c>
      <c r="L17" s="186" t="s">
        <v>23</v>
      </c>
      <c r="M17" s="186"/>
      <c r="N17" s="193"/>
    </row>
    <row r="18" spans="2:17" ht="42.75" x14ac:dyDescent="0.25">
      <c r="B18" s="186"/>
      <c r="C18" s="186"/>
      <c r="D18" s="186"/>
      <c r="E18" s="188"/>
      <c r="F18" s="192"/>
      <c r="G18" s="193"/>
      <c r="H18" s="192"/>
      <c r="I18" s="193"/>
      <c r="J18" s="192"/>
      <c r="K18" s="186"/>
      <c r="L18" s="127" t="s">
        <v>24</v>
      </c>
      <c r="M18" s="127" t="s">
        <v>25</v>
      </c>
      <c r="N18" s="129" t="s">
        <v>26</v>
      </c>
    </row>
    <row r="19" spans="2:17" ht="15.75" thickBot="1" x14ac:dyDescent="0.3">
      <c r="B19" s="187"/>
      <c r="C19" s="187">
        <v>1</v>
      </c>
      <c r="D19" s="187"/>
      <c r="E19" s="194"/>
      <c r="F19" s="59">
        <v>2</v>
      </c>
      <c r="G19" s="60">
        <v>3</v>
      </c>
      <c r="H19" s="59">
        <v>4</v>
      </c>
      <c r="I19" s="60">
        <v>5</v>
      </c>
      <c r="J19" s="59">
        <v>6</v>
      </c>
      <c r="K19" s="128">
        <v>7</v>
      </c>
      <c r="L19" s="128">
        <v>8</v>
      </c>
      <c r="M19" s="128">
        <v>9</v>
      </c>
      <c r="N19" s="60">
        <v>10</v>
      </c>
    </row>
    <row r="20" spans="2:17" ht="15.75" thickBot="1" x14ac:dyDescent="0.3">
      <c r="B20" s="49">
        <v>1</v>
      </c>
      <c r="C20" s="155" t="s">
        <v>27</v>
      </c>
      <c r="D20" s="156"/>
      <c r="E20" s="157"/>
      <c r="F20" s="61"/>
      <c r="G20" s="62"/>
      <c r="H20" s="61"/>
      <c r="I20" s="62"/>
      <c r="J20" s="61"/>
      <c r="K20" s="63"/>
      <c r="L20" s="63"/>
      <c r="M20" s="63"/>
      <c r="N20" s="62"/>
    </row>
    <row r="21" spans="2:17" x14ac:dyDescent="0.25">
      <c r="B21" s="50">
        <v>2</v>
      </c>
      <c r="C21" s="158" t="s">
        <v>28</v>
      </c>
      <c r="D21" s="161" t="s">
        <v>31</v>
      </c>
      <c r="E21" s="53" t="s">
        <v>33</v>
      </c>
      <c r="F21" s="153">
        <f>1+161+99+2+9</f>
        <v>272</v>
      </c>
      <c r="G21" s="163">
        <f>33.6+814+520+9.9</f>
        <v>1377.5</v>
      </c>
      <c r="H21" s="153">
        <v>252</v>
      </c>
      <c r="I21" s="163">
        <v>1280.1600000000001</v>
      </c>
      <c r="J21" s="153">
        <f>L21+M21+N21</f>
        <v>20</v>
      </c>
      <c r="K21" s="165">
        <v>97.34</v>
      </c>
      <c r="L21" s="195">
        <v>7</v>
      </c>
      <c r="M21" s="195">
        <v>0</v>
      </c>
      <c r="N21" s="199">
        <v>13</v>
      </c>
    </row>
    <row r="22" spans="2:17" ht="30" x14ac:dyDescent="0.25">
      <c r="B22" s="51">
        <v>3</v>
      </c>
      <c r="C22" s="159"/>
      <c r="D22" s="162"/>
      <c r="E22" s="54" t="s">
        <v>34</v>
      </c>
      <c r="F22" s="154"/>
      <c r="G22" s="164"/>
      <c r="H22" s="154"/>
      <c r="I22" s="164"/>
      <c r="J22" s="154"/>
      <c r="K22" s="166"/>
      <c r="L22" s="196">
        <v>2</v>
      </c>
      <c r="M22" s="196">
        <v>0</v>
      </c>
      <c r="N22" s="200">
        <v>1</v>
      </c>
    </row>
    <row r="23" spans="2:17" x14ac:dyDescent="0.25">
      <c r="B23" s="51">
        <v>4</v>
      </c>
      <c r="C23" s="159"/>
      <c r="D23" s="170" t="s">
        <v>32</v>
      </c>
      <c r="E23" s="55" t="s">
        <v>33</v>
      </c>
      <c r="F23" s="172">
        <f>8+2+5</f>
        <v>15</v>
      </c>
      <c r="G23" s="174">
        <f>28.4+23.2+41.3+52</f>
        <v>144.89999999999998</v>
      </c>
      <c r="H23" s="172">
        <v>15</v>
      </c>
      <c r="I23" s="174">
        <v>144.9</v>
      </c>
      <c r="J23" s="167">
        <v>0</v>
      </c>
      <c r="K23" s="168">
        <v>0</v>
      </c>
      <c r="L23" s="201">
        <v>0</v>
      </c>
      <c r="M23" s="201">
        <v>0</v>
      </c>
      <c r="N23" s="203">
        <v>0</v>
      </c>
    </row>
    <row r="24" spans="2:17" ht="30.75" thickBot="1" x14ac:dyDescent="0.3">
      <c r="B24" s="52">
        <v>5</v>
      </c>
      <c r="C24" s="160"/>
      <c r="D24" s="171"/>
      <c r="E24" s="56" t="s">
        <v>34</v>
      </c>
      <c r="F24" s="173"/>
      <c r="G24" s="175"/>
      <c r="H24" s="173"/>
      <c r="I24" s="175"/>
      <c r="J24" s="154"/>
      <c r="K24" s="169"/>
      <c r="L24" s="202"/>
      <c r="M24" s="202"/>
      <c r="N24" s="204"/>
    </row>
    <row r="25" spans="2:17" ht="30" x14ac:dyDescent="0.25">
      <c r="B25" s="50">
        <v>6</v>
      </c>
      <c r="C25" s="158" t="s">
        <v>29</v>
      </c>
      <c r="D25" s="29" t="s">
        <v>31</v>
      </c>
      <c r="E25" s="57" t="s">
        <v>34</v>
      </c>
      <c r="F25" s="82">
        <f>1+1</f>
        <v>2</v>
      </c>
      <c r="G25" s="84">
        <f>60.4+52.1</f>
        <v>112.5</v>
      </c>
      <c r="H25" s="82">
        <v>0</v>
      </c>
      <c r="I25" s="85">
        <v>0</v>
      </c>
      <c r="J25" s="82">
        <f>L25+M25+N25</f>
        <v>0</v>
      </c>
      <c r="K25" s="84">
        <v>0</v>
      </c>
      <c r="L25" s="87">
        <v>0</v>
      </c>
      <c r="M25" s="87">
        <v>0</v>
      </c>
      <c r="N25" s="88">
        <v>0</v>
      </c>
    </row>
    <row r="26" spans="2:17" ht="30.75" thickBot="1" x14ac:dyDescent="0.3">
      <c r="B26" s="52">
        <v>7</v>
      </c>
      <c r="C26" s="160"/>
      <c r="D26" s="33" t="s">
        <v>32</v>
      </c>
      <c r="E26" s="58" t="s">
        <v>34</v>
      </c>
      <c r="F26" s="34">
        <f>3+1</f>
        <v>4</v>
      </c>
      <c r="G26" s="86">
        <f>612.5+188.1+348+286</f>
        <v>1434.6</v>
      </c>
      <c r="H26" s="34">
        <v>2</v>
      </c>
      <c r="I26" s="86">
        <f>G26-K26</f>
        <v>1322.1</v>
      </c>
      <c r="J26" s="126">
        <f>L26+M26+N26</f>
        <v>2</v>
      </c>
      <c r="K26" s="125">
        <v>112.5</v>
      </c>
      <c r="L26" s="130">
        <v>0</v>
      </c>
      <c r="M26" s="130">
        <v>0</v>
      </c>
      <c r="N26" s="90">
        <v>2</v>
      </c>
    </row>
    <row r="27" spans="2:17" ht="30" x14ac:dyDescent="0.25">
      <c r="B27" s="50">
        <v>8</v>
      </c>
      <c r="C27" s="158" t="s">
        <v>30</v>
      </c>
      <c r="D27" s="29" t="s">
        <v>31</v>
      </c>
      <c r="E27" s="57" t="s">
        <v>34</v>
      </c>
      <c r="F27" s="82">
        <v>1</v>
      </c>
      <c r="G27" s="88">
        <f>1152.3</f>
        <v>1152.3</v>
      </c>
      <c r="H27" s="82">
        <v>1</v>
      </c>
      <c r="I27" s="88">
        <v>1152.3</v>
      </c>
      <c r="J27" s="82">
        <f>L27+M27+N27</f>
        <v>0</v>
      </c>
      <c r="K27" s="87">
        <v>0</v>
      </c>
      <c r="L27" s="87">
        <v>0</v>
      </c>
      <c r="M27" s="87">
        <v>0</v>
      </c>
      <c r="N27" s="88">
        <v>0</v>
      </c>
    </row>
    <row r="28" spans="2:17" ht="30.75" thickBot="1" x14ac:dyDescent="0.3">
      <c r="B28" s="52">
        <v>9</v>
      </c>
      <c r="C28" s="160"/>
      <c r="D28" s="33" t="s">
        <v>32</v>
      </c>
      <c r="E28" s="58" t="s">
        <v>34</v>
      </c>
      <c r="F28" s="34">
        <f>3+1+1+1</f>
        <v>6</v>
      </c>
      <c r="G28" s="90">
        <f>2532+2500+1103.3+1103.3+920</f>
        <v>8158.6</v>
      </c>
      <c r="H28" s="34">
        <v>3</v>
      </c>
      <c r="I28" s="90">
        <v>3472.6</v>
      </c>
      <c r="J28" s="34">
        <f>L28+M28+N28</f>
        <v>3</v>
      </c>
      <c r="K28" s="89">
        <v>4686</v>
      </c>
      <c r="L28" s="89">
        <v>2</v>
      </c>
      <c r="M28" s="89">
        <v>0</v>
      </c>
      <c r="N28" s="90">
        <v>1</v>
      </c>
      <c r="Q28">
        <f>277-264</f>
        <v>13</v>
      </c>
    </row>
    <row r="29" spans="2:17" ht="15.75" thickBot="1" x14ac:dyDescent="0.3">
      <c r="B29" s="50">
        <v>10</v>
      </c>
      <c r="C29" s="144" t="s">
        <v>35</v>
      </c>
      <c r="D29" s="145"/>
      <c r="E29" s="146"/>
      <c r="F29" s="91"/>
      <c r="G29" s="92"/>
      <c r="H29" s="91"/>
      <c r="I29" s="93"/>
      <c r="J29" s="91"/>
      <c r="K29" s="94"/>
      <c r="L29" s="95"/>
      <c r="M29" s="95"/>
      <c r="N29" s="93"/>
    </row>
    <row r="30" spans="2:17" ht="18.75" customHeight="1" thickBot="1" x14ac:dyDescent="0.3">
      <c r="B30" s="51">
        <v>11</v>
      </c>
      <c r="C30" s="147" t="s">
        <v>36</v>
      </c>
      <c r="D30" s="148"/>
      <c r="E30" s="149"/>
      <c r="F30" s="45">
        <f>F21+F23+F25+F26+F27+F28+F29</f>
        <v>300</v>
      </c>
      <c r="G30" s="104">
        <f>G21+G23+G25+G26+G27+G28+G29</f>
        <v>12380.400000000001</v>
      </c>
      <c r="H30" s="45">
        <f t="shared" ref="H30:N30" si="0">H21+H23+H25+H26+H27+H28+H29</f>
        <v>273</v>
      </c>
      <c r="I30" s="46">
        <f t="shared" si="0"/>
        <v>7372.0599999999995</v>
      </c>
      <c r="J30" s="45">
        <f t="shared" si="0"/>
        <v>25</v>
      </c>
      <c r="K30" s="47">
        <f t="shared" si="0"/>
        <v>4895.84</v>
      </c>
      <c r="L30" s="47">
        <f t="shared" si="0"/>
        <v>9</v>
      </c>
      <c r="M30" s="47">
        <f t="shared" si="0"/>
        <v>0</v>
      </c>
      <c r="N30" s="46">
        <f t="shared" si="0"/>
        <v>16</v>
      </c>
    </row>
    <row r="31" spans="2:17" ht="15.75" thickBot="1" x14ac:dyDescent="0.3">
      <c r="B31" s="52">
        <v>12</v>
      </c>
      <c r="C31" s="150" t="s">
        <v>37</v>
      </c>
      <c r="D31" s="151"/>
      <c r="E31" s="152"/>
      <c r="F31" s="42"/>
      <c r="G31" s="43"/>
      <c r="H31" s="42"/>
      <c r="I31" s="43"/>
      <c r="J31" s="42"/>
      <c r="K31" s="44"/>
      <c r="L31" s="44"/>
      <c r="M31" s="44"/>
      <c r="N31" s="43"/>
    </row>
    <row r="33" spans="6:16" x14ac:dyDescent="0.25">
      <c r="H33" s="113"/>
    </row>
    <row r="37" spans="6:16" x14ac:dyDescent="0.25">
      <c r="F37">
        <f>31783.97-28624</f>
        <v>3159.9700000000012</v>
      </c>
      <c r="I37" s="113">
        <f>G21-K21</f>
        <v>1280.1600000000001</v>
      </c>
    </row>
    <row r="45" spans="6:16" x14ac:dyDescent="0.25">
      <c r="F45" s="198"/>
      <c r="G45" s="197"/>
      <c r="H45" s="198"/>
      <c r="I45" s="197"/>
      <c r="J45" s="198"/>
      <c r="K45" s="197"/>
      <c r="L45" s="198"/>
      <c r="M45" s="198"/>
      <c r="N45" s="198"/>
      <c r="O45" s="38"/>
      <c r="P45" s="38"/>
    </row>
    <row r="46" spans="6:16" x14ac:dyDescent="0.25">
      <c r="F46" s="198"/>
      <c r="G46" s="197"/>
      <c r="H46" s="198"/>
      <c r="I46" s="197"/>
      <c r="J46" s="198"/>
      <c r="K46" s="197"/>
      <c r="L46" s="198"/>
      <c r="M46" s="198"/>
      <c r="N46" s="198"/>
      <c r="O46" s="38"/>
      <c r="P46" s="38"/>
    </row>
    <row r="47" spans="6:16" x14ac:dyDescent="0.25">
      <c r="F47" s="198"/>
      <c r="G47" s="197"/>
      <c r="H47" s="198"/>
      <c r="I47" s="197"/>
      <c r="J47" s="198"/>
      <c r="K47" s="197"/>
      <c r="L47" s="198"/>
      <c r="M47" s="198"/>
      <c r="N47" s="198"/>
      <c r="O47" s="38"/>
      <c r="P47" s="38"/>
    </row>
    <row r="48" spans="6:16" x14ac:dyDescent="0.25">
      <c r="F48" s="198"/>
      <c r="G48" s="197"/>
      <c r="H48" s="198"/>
      <c r="I48" s="197"/>
      <c r="J48" s="198"/>
      <c r="K48" s="197"/>
      <c r="L48" s="198"/>
      <c r="M48" s="198"/>
      <c r="N48" s="198"/>
      <c r="O48" s="38"/>
      <c r="P48" s="38"/>
    </row>
    <row r="49" spans="6:16" x14ac:dyDescent="0.25">
      <c r="F49" s="39"/>
      <c r="G49" s="40"/>
      <c r="H49" s="39"/>
      <c r="I49" s="39"/>
      <c r="J49" s="39"/>
      <c r="K49" s="40"/>
      <c r="L49" s="39"/>
      <c r="M49" s="39"/>
      <c r="N49" s="39"/>
      <c r="O49" s="38"/>
      <c r="P49" s="38"/>
    </row>
    <row r="50" spans="6:16" x14ac:dyDescent="0.25">
      <c r="F50" s="41"/>
      <c r="G50" s="41"/>
      <c r="H50" s="39"/>
      <c r="I50" s="39"/>
      <c r="J50" s="39"/>
      <c r="K50" s="39"/>
      <c r="L50" s="39"/>
      <c r="M50" s="39"/>
      <c r="N50" s="39"/>
      <c r="O50" s="38"/>
      <c r="P50" s="38"/>
    </row>
    <row r="51" spans="6:16" x14ac:dyDescent="0.25">
      <c r="F51" s="39"/>
      <c r="G51" s="39"/>
      <c r="H51" s="39"/>
      <c r="I51" s="39"/>
      <c r="J51" s="39"/>
      <c r="K51" s="39"/>
      <c r="L51" s="39"/>
      <c r="M51" s="39"/>
      <c r="N51" s="39"/>
      <c r="O51" s="38"/>
      <c r="P51" s="38"/>
    </row>
    <row r="52" spans="6:16" x14ac:dyDescent="0.25">
      <c r="F52" s="39"/>
      <c r="G52" s="39"/>
      <c r="H52" s="39"/>
      <c r="I52" s="39"/>
      <c r="J52" s="39"/>
      <c r="K52" s="39"/>
      <c r="L52" s="39"/>
      <c r="M52" s="39"/>
      <c r="N52" s="39"/>
      <c r="O52" s="38"/>
      <c r="P52" s="38"/>
    </row>
    <row r="53" spans="6:16" x14ac:dyDescent="0.25">
      <c r="F53" s="39"/>
      <c r="G53" s="39"/>
      <c r="H53" s="39"/>
      <c r="I53" s="39"/>
      <c r="J53" s="39"/>
      <c r="K53" s="39"/>
      <c r="L53" s="39"/>
      <c r="M53" s="39"/>
      <c r="N53" s="39"/>
      <c r="O53" s="38"/>
      <c r="P53" s="38"/>
    </row>
    <row r="54" spans="6:16" x14ac:dyDescent="0.25">
      <c r="F54" s="40"/>
      <c r="G54" s="40"/>
      <c r="H54" s="40"/>
      <c r="I54" s="40"/>
      <c r="J54" s="40"/>
      <c r="K54" s="40"/>
      <c r="L54" s="40"/>
      <c r="M54" s="40"/>
      <c r="N54" s="40"/>
      <c r="O54" s="38"/>
      <c r="P54" s="38"/>
    </row>
    <row r="55" spans="6:16" x14ac:dyDescent="0.25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6:16" x14ac:dyDescent="0.25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D19" zoomScale="90" zoomScaleNormal="100" zoomScaleSheetLayoutView="90" workbookViewId="0">
      <selection activeCell="K33" sqref="K33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0" t="s">
        <v>69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2"/>
    </row>
    <row r="9" spans="3:18" ht="22.5" customHeight="1" x14ac:dyDescent="0.25">
      <c r="C9" s="223" t="s">
        <v>53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5"/>
    </row>
    <row r="10" spans="3:18" ht="22.5" customHeight="1" x14ac:dyDescent="0.3">
      <c r="C10" s="205" t="s">
        <v>66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13"/>
      <c r="Q10" s="13"/>
      <c r="R10" s="14"/>
    </row>
    <row r="11" spans="3:18" ht="16.5" customHeight="1" x14ac:dyDescent="0.25">
      <c r="C11" s="207" t="s">
        <v>38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66" t="s">
        <v>70</v>
      </c>
      <c r="R13" s="67">
        <v>2019</v>
      </c>
    </row>
    <row r="14" spans="3:18" ht="12" customHeight="1" thickBot="1" x14ac:dyDescent="0.3">
      <c r="C14" s="7"/>
      <c r="Q14" s="83"/>
      <c r="R14" s="83"/>
    </row>
    <row r="15" spans="3:18" ht="42" customHeight="1" x14ac:dyDescent="0.25">
      <c r="C15" s="226" t="s">
        <v>16</v>
      </c>
      <c r="D15" s="228" t="s">
        <v>17</v>
      </c>
      <c r="E15" s="229"/>
      <c r="F15" s="230"/>
      <c r="G15" s="237" t="s">
        <v>43</v>
      </c>
      <c r="H15" s="238"/>
      <c r="I15" s="239" t="s">
        <v>44</v>
      </c>
      <c r="J15" s="240"/>
      <c r="K15" s="240"/>
      <c r="L15" s="240"/>
      <c r="M15" s="240"/>
      <c r="N15" s="241"/>
      <c r="O15" s="242" t="s">
        <v>45</v>
      </c>
      <c r="P15" s="238"/>
      <c r="Q15" s="237" t="s">
        <v>46</v>
      </c>
      <c r="R15" s="238"/>
    </row>
    <row r="16" spans="3:18" ht="15" customHeight="1" x14ac:dyDescent="0.25">
      <c r="C16" s="227"/>
      <c r="D16" s="231"/>
      <c r="E16" s="232"/>
      <c r="F16" s="233"/>
      <c r="G16" s="243" t="s">
        <v>19</v>
      </c>
      <c r="H16" s="246" t="s">
        <v>20</v>
      </c>
      <c r="I16" s="243" t="s">
        <v>19</v>
      </c>
      <c r="J16" s="217" t="s">
        <v>20</v>
      </c>
      <c r="K16" s="253" t="s">
        <v>42</v>
      </c>
      <c r="L16" s="254"/>
      <c r="M16" s="254"/>
      <c r="N16" s="255"/>
      <c r="O16" s="214" t="s">
        <v>19</v>
      </c>
      <c r="P16" s="246" t="s">
        <v>20</v>
      </c>
      <c r="Q16" s="243" t="s">
        <v>19</v>
      </c>
      <c r="R16" s="246" t="s">
        <v>20</v>
      </c>
    </row>
    <row r="17" spans="3:18" ht="15" customHeight="1" x14ac:dyDescent="0.25">
      <c r="C17" s="227"/>
      <c r="D17" s="231"/>
      <c r="E17" s="232"/>
      <c r="F17" s="233"/>
      <c r="G17" s="244"/>
      <c r="H17" s="247"/>
      <c r="I17" s="244"/>
      <c r="J17" s="218"/>
      <c r="K17" s="187" t="s">
        <v>41</v>
      </c>
      <c r="L17" s="250" t="s">
        <v>26</v>
      </c>
      <c r="M17" s="251"/>
      <c r="N17" s="252"/>
      <c r="O17" s="215"/>
      <c r="P17" s="247"/>
      <c r="Q17" s="244"/>
      <c r="R17" s="247"/>
    </row>
    <row r="18" spans="3:18" ht="87" customHeight="1" x14ac:dyDescent="0.25">
      <c r="C18" s="227"/>
      <c r="D18" s="234"/>
      <c r="E18" s="235"/>
      <c r="F18" s="236"/>
      <c r="G18" s="245"/>
      <c r="H18" s="248"/>
      <c r="I18" s="245"/>
      <c r="J18" s="219"/>
      <c r="K18" s="249"/>
      <c r="L18" s="117" t="s">
        <v>39</v>
      </c>
      <c r="M18" s="117" t="s">
        <v>63</v>
      </c>
      <c r="N18" s="105" t="s">
        <v>40</v>
      </c>
      <c r="O18" s="216"/>
      <c r="P18" s="248"/>
      <c r="Q18" s="245"/>
      <c r="R18" s="248"/>
    </row>
    <row r="19" spans="3:18" s="7" customFormat="1" ht="15.75" thickBot="1" x14ac:dyDescent="0.3">
      <c r="C19" s="227"/>
      <c r="D19" s="209">
        <v>1</v>
      </c>
      <c r="E19" s="210"/>
      <c r="F19" s="211"/>
      <c r="G19" s="80">
        <v>2</v>
      </c>
      <c r="H19" s="81">
        <v>3</v>
      </c>
      <c r="I19" s="80">
        <v>4</v>
      </c>
      <c r="J19" s="118">
        <v>5</v>
      </c>
      <c r="K19" s="118">
        <v>6</v>
      </c>
      <c r="L19" s="118">
        <v>7</v>
      </c>
      <c r="M19" s="118">
        <v>8</v>
      </c>
      <c r="N19" s="81">
        <v>9</v>
      </c>
      <c r="O19" s="119">
        <v>10</v>
      </c>
      <c r="P19" s="81">
        <v>11</v>
      </c>
      <c r="Q19" s="80">
        <v>12</v>
      </c>
      <c r="R19" s="81">
        <v>13</v>
      </c>
    </row>
    <row r="20" spans="3:18" ht="31.5" customHeight="1" x14ac:dyDescent="0.25">
      <c r="C20" s="26">
        <v>1</v>
      </c>
      <c r="D20" s="256" t="s">
        <v>28</v>
      </c>
      <c r="E20" s="259" t="s">
        <v>31</v>
      </c>
      <c r="F20" s="75" t="s">
        <v>33</v>
      </c>
      <c r="G20" s="82">
        <f>551+54</f>
        <v>605</v>
      </c>
      <c r="H20" s="84">
        <f>1560+270</f>
        <v>1830</v>
      </c>
      <c r="I20" s="30">
        <v>58</v>
      </c>
      <c r="J20" s="32">
        <v>243</v>
      </c>
      <c r="K20" s="32">
        <v>24</v>
      </c>
      <c r="L20" s="32">
        <v>21</v>
      </c>
      <c r="M20" s="32">
        <v>5</v>
      </c>
      <c r="N20" s="31">
        <v>8</v>
      </c>
      <c r="O20" s="97">
        <f>324+39</f>
        <v>363</v>
      </c>
      <c r="P20" s="114">
        <f>1643.54+195</f>
        <v>1838.54</v>
      </c>
      <c r="Q20" s="115">
        <f>421+86</f>
        <v>507</v>
      </c>
      <c r="R20" s="114">
        <f>2826.86+430</f>
        <v>3256.86</v>
      </c>
    </row>
    <row r="21" spans="3:18" ht="30.75" customHeight="1" x14ac:dyDescent="0.25">
      <c r="C21" s="27">
        <v>2</v>
      </c>
      <c r="D21" s="257"/>
      <c r="E21" s="260"/>
      <c r="F21" s="76" t="s">
        <v>34</v>
      </c>
      <c r="G21" s="25">
        <f>353+179</f>
        <v>532</v>
      </c>
      <c r="H21" s="109">
        <f>1986+1080</f>
        <v>3066</v>
      </c>
      <c r="I21" s="22">
        <v>35</v>
      </c>
      <c r="J21" s="116">
        <v>121</v>
      </c>
      <c r="K21" s="116">
        <v>18</v>
      </c>
      <c r="L21" s="116">
        <v>12</v>
      </c>
      <c r="M21" s="116">
        <v>2</v>
      </c>
      <c r="N21" s="23">
        <v>3</v>
      </c>
      <c r="O21" s="97">
        <f>298+119</f>
        <v>417</v>
      </c>
      <c r="P21" s="114">
        <f>1607.56+707</f>
        <v>2314.56</v>
      </c>
      <c r="Q21" s="114">
        <f>378+67</f>
        <v>445</v>
      </c>
      <c r="R21" s="114">
        <f>1801.824+392</f>
        <v>2193.8240000000001</v>
      </c>
    </row>
    <row r="22" spans="3:18" ht="32.25" customHeight="1" x14ac:dyDescent="0.25">
      <c r="C22" s="27">
        <v>3</v>
      </c>
      <c r="D22" s="257"/>
      <c r="E22" s="212" t="s">
        <v>32</v>
      </c>
      <c r="F22" s="77" t="s">
        <v>33</v>
      </c>
      <c r="G22" s="25">
        <v>24</v>
      </c>
      <c r="H22" s="109">
        <f>345+0</f>
        <v>345</v>
      </c>
      <c r="I22" s="22">
        <v>9</v>
      </c>
      <c r="J22" s="116">
        <v>95</v>
      </c>
      <c r="K22" s="116">
        <v>3</v>
      </c>
      <c r="L22" s="116">
        <v>4</v>
      </c>
      <c r="M22" s="116">
        <v>0</v>
      </c>
      <c r="N22" s="23">
        <v>2</v>
      </c>
      <c r="O22" s="97">
        <v>10</v>
      </c>
      <c r="P22" s="114">
        <v>317</v>
      </c>
      <c r="Q22" s="115">
        <v>4</v>
      </c>
      <c r="R22" s="115">
        <v>60</v>
      </c>
    </row>
    <row r="23" spans="3:18" ht="29.25" customHeight="1" thickBot="1" x14ac:dyDescent="0.3">
      <c r="C23" s="28">
        <v>4</v>
      </c>
      <c r="D23" s="258"/>
      <c r="E23" s="213"/>
      <c r="F23" s="78" t="s">
        <v>34</v>
      </c>
      <c r="G23" s="107">
        <f>9+2</f>
        <v>11</v>
      </c>
      <c r="H23" s="108">
        <f>253+17</f>
        <v>270</v>
      </c>
      <c r="I23" s="35">
        <v>2</v>
      </c>
      <c r="J23" s="37">
        <v>37</v>
      </c>
      <c r="K23" s="37">
        <v>0</v>
      </c>
      <c r="L23" s="37">
        <v>0</v>
      </c>
      <c r="M23" s="37">
        <v>2</v>
      </c>
      <c r="N23" s="36">
        <v>0</v>
      </c>
      <c r="O23" s="121">
        <f>3+2</f>
        <v>5</v>
      </c>
      <c r="P23" s="120">
        <f>65.78+17</f>
        <v>82.78</v>
      </c>
      <c r="Q23" s="106">
        <v>2</v>
      </c>
      <c r="R23" s="106">
        <v>47.58</v>
      </c>
    </row>
    <row r="24" spans="3:18" ht="33.75" customHeight="1" x14ac:dyDescent="0.25">
      <c r="C24" s="26">
        <v>5</v>
      </c>
      <c r="D24" s="256" t="s">
        <v>29</v>
      </c>
      <c r="E24" s="29" t="s">
        <v>31</v>
      </c>
      <c r="F24" s="79" t="s">
        <v>34</v>
      </c>
      <c r="G24" s="82">
        <f>29+15</f>
        <v>44</v>
      </c>
      <c r="H24" s="85">
        <f>1218+841.31</f>
        <v>2059.31</v>
      </c>
      <c r="I24" s="30">
        <v>4</v>
      </c>
      <c r="J24" s="32">
        <v>168</v>
      </c>
      <c r="K24" s="32">
        <v>4</v>
      </c>
      <c r="L24" s="32">
        <v>0</v>
      </c>
      <c r="M24" s="32">
        <v>0</v>
      </c>
      <c r="N24" s="31">
        <v>0</v>
      </c>
      <c r="O24" s="123">
        <f>5+6</f>
        <v>11</v>
      </c>
      <c r="P24" s="32">
        <f>187+482.63</f>
        <v>669.63</v>
      </c>
      <c r="Q24" s="32">
        <f>3+2</f>
        <v>5</v>
      </c>
      <c r="R24" s="31">
        <f>99.3+200</f>
        <v>299.3</v>
      </c>
    </row>
    <row r="25" spans="3:18" ht="36.75" customHeight="1" thickBot="1" x14ac:dyDescent="0.3">
      <c r="C25" s="28">
        <v>6</v>
      </c>
      <c r="D25" s="258"/>
      <c r="E25" s="33" t="s">
        <v>32</v>
      </c>
      <c r="F25" s="78" t="s">
        <v>34</v>
      </c>
      <c r="G25" s="34">
        <f>13+4</f>
        <v>17</v>
      </c>
      <c r="H25" s="64">
        <f>546+193</f>
        <v>739</v>
      </c>
      <c r="I25" s="35">
        <f>2+2</f>
        <v>4</v>
      </c>
      <c r="J25" s="37">
        <f>367.5+149</f>
        <v>516.5</v>
      </c>
      <c r="K25" s="37">
        <f>0+2</f>
        <v>2</v>
      </c>
      <c r="L25" s="37">
        <v>2</v>
      </c>
      <c r="M25" s="37">
        <v>0</v>
      </c>
      <c r="N25" s="36">
        <v>0</v>
      </c>
      <c r="O25" s="103">
        <f>2+4</f>
        <v>6</v>
      </c>
      <c r="P25" s="37">
        <f>127+193.01</f>
        <v>320.01</v>
      </c>
      <c r="Q25" s="37">
        <f>5+1</f>
        <v>6</v>
      </c>
      <c r="R25" s="36">
        <f>253.228+86.9</f>
        <v>340.12800000000004</v>
      </c>
    </row>
    <row r="26" spans="3:18" ht="39" customHeight="1" x14ac:dyDescent="0.25">
      <c r="C26" s="26">
        <v>7</v>
      </c>
      <c r="D26" s="256" t="s">
        <v>30</v>
      </c>
      <c r="E26" s="29" t="s">
        <v>31</v>
      </c>
      <c r="F26" s="57" t="s">
        <v>34</v>
      </c>
      <c r="G26" s="111">
        <f>0+3</f>
        <v>3</v>
      </c>
      <c r="H26" s="122">
        <f>0+15</f>
        <v>15</v>
      </c>
      <c r="I26" s="100">
        <v>0</v>
      </c>
      <c r="J26" s="99">
        <v>0</v>
      </c>
      <c r="K26" s="99">
        <v>0</v>
      </c>
      <c r="L26" s="99">
        <v>0</v>
      </c>
      <c r="M26" s="99">
        <v>0</v>
      </c>
      <c r="N26" s="101">
        <v>0</v>
      </c>
      <c r="O26" s="30">
        <v>1</v>
      </c>
      <c r="P26" s="32">
        <v>78</v>
      </c>
      <c r="Q26" s="32">
        <f>0+11</f>
        <v>11</v>
      </c>
      <c r="R26" s="31">
        <f>0+155</f>
        <v>155</v>
      </c>
    </row>
    <row r="27" spans="3:18" ht="38.25" customHeight="1" thickBot="1" x14ac:dyDescent="0.3">
      <c r="C27" s="28">
        <v>8</v>
      </c>
      <c r="D27" s="258"/>
      <c r="E27" s="33" t="s">
        <v>32</v>
      </c>
      <c r="F27" s="58" t="s">
        <v>34</v>
      </c>
      <c r="G27" s="111">
        <v>7</v>
      </c>
      <c r="H27" s="112">
        <v>10951.59</v>
      </c>
      <c r="I27" s="22">
        <v>2</v>
      </c>
      <c r="J27" s="37">
        <v>8700</v>
      </c>
      <c r="K27" s="37">
        <v>0</v>
      </c>
      <c r="L27" s="37">
        <v>2</v>
      </c>
      <c r="M27" s="37">
        <v>0</v>
      </c>
      <c r="N27" s="36">
        <v>0</v>
      </c>
      <c r="O27" s="35">
        <v>0</v>
      </c>
      <c r="P27" s="37">
        <v>0</v>
      </c>
      <c r="Q27" s="37">
        <f>1+1</f>
        <v>2</v>
      </c>
      <c r="R27" s="36">
        <f>245+50</f>
        <v>295</v>
      </c>
    </row>
    <row r="28" spans="3:18" ht="59.25" customHeight="1" x14ac:dyDescent="0.25">
      <c r="C28" s="26">
        <v>9</v>
      </c>
      <c r="D28" s="256" t="s">
        <v>35</v>
      </c>
      <c r="E28" s="264" t="s">
        <v>47</v>
      </c>
      <c r="F28" s="265"/>
      <c r="G28" s="82">
        <v>2</v>
      </c>
      <c r="H28" s="110">
        <v>16920</v>
      </c>
      <c r="I28" s="30">
        <v>0</v>
      </c>
      <c r="J28" s="32">
        <v>0</v>
      </c>
      <c r="K28" s="32">
        <v>0</v>
      </c>
      <c r="L28" s="32">
        <v>0</v>
      </c>
      <c r="M28" s="32">
        <v>0</v>
      </c>
      <c r="N28" s="31">
        <v>0</v>
      </c>
      <c r="O28" s="99">
        <v>0</v>
      </c>
      <c r="P28" s="99">
        <v>0</v>
      </c>
      <c r="Q28" s="99">
        <v>0</v>
      </c>
      <c r="R28" s="99">
        <v>0</v>
      </c>
    </row>
    <row r="29" spans="3:18" ht="23.25" customHeight="1" x14ac:dyDescent="0.25">
      <c r="C29" s="27">
        <v>10</v>
      </c>
      <c r="D29" s="257"/>
      <c r="E29" s="266" t="s">
        <v>48</v>
      </c>
      <c r="F29" s="267"/>
      <c r="G29" s="22">
        <v>0</v>
      </c>
      <c r="H29" s="23">
        <v>0</v>
      </c>
      <c r="I29" s="96">
        <v>0</v>
      </c>
      <c r="J29" s="12">
        <v>0</v>
      </c>
      <c r="K29" s="12">
        <v>0</v>
      </c>
      <c r="L29" s="12">
        <v>0</v>
      </c>
      <c r="M29" s="12">
        <v>0</v>
      </c>
      <c r="N29" s="24">
        <v>0</v>
      </c>
      <c r="O29" s="99">
        <v>0</v>
      </c>
      <c r="P29" s="99">
        <v>0</v>
      </c>
      <c r="Q29" s="99">
        <v>0</v>
      </c>
      <c r="R29" s="99">
        <v>0</v>
      </c>
    </row>
    <row r="30" spans="3:18" ht="50.25" customHeight="1" x14ac:dyDescent="0.25">
      <c r="C30" s="27">
        <v>11</v>
      </c>
      <c r="D30" s="257"/>
      <c r="E30" s="266" t="s">
        <v>49</v>
      </c>
      <c r="F30" s="267"/>
      <c r="G30" s="22">
        <v>0</v>
      </c>
      <c r="H30" s="23">
        <v>0</v>
      </c>
      <c r="I30" s="98">
        <v>0</v>
      </c>
      <c r="J30" s="99">
        <v>0</v>
      </c>
      <c r="K30" s="99">
        <v>0</v>
      </c>
      <c r="L30" s="99">
        <v>0</v>
      </c>
      <c r="M30" s="99">
        <v>0</v>
      </c>
      <c r="N30" s="23">
        <v>0</v>
      </c>
      <c r="O30" s="99">
        <v>0</v>
      </c>
      <c r="P30" s="99">
        <v>0</v>
      </c>
      <c r="Q30" s="99">
        <v>0</v>
      </c>
      <c r="R30" s="99">
        <v>0</v>
      </c>
    </row>
    <row r="31" spans="3:18" ht="25.5" customHeight="1" x14ac:dyDescent="0.25">
      <c r="C31" s="27">
        <v>12</v>
      </c>
      <c r="D31" s="257"/>
      <c r="E31" s="266" t="s">
        <v>50</v>
      </c>
      <c r="F31" s="267"/>
      <c r="G31" s="22">
        <v>0</v>
      </c>
      <c r="H31" s="23">
        <v>0</v>
      </c>
      <c r="I31" s="96">
        <v>0</v>
      </c>
      <c r="J31" s="99">
        <v>0</v>
      </c>
      <c r="K31" s="99">
        <v>0</v>
      </c>
      <c r="L31" s="99">
        <v>0</v>
      </c>
      <c r="M31" s="99">
        <v>0</v>
      </c>
      <c r="N31" s="24">
        <v>0</v>
      </c>
      <c r="O31" s="99">
        <v>0</v>
      </c>
      <c r="P31" s="99">
        <v>0</v>
      </c>
      <c r="Q31" s="99">
        <v>0</v>
      </c>
      <c r="R31" s="99">
        <v>0</v>
      </c>
    </row>
    <row r="32" spans="3:18" ht="50.25" customHeight="1" x14ac:dyDescent="0.25">
      <c r="C32" s="27">
        <v>13</v>
      </c>
      <c r="D32" s="257"/>
      <c r="E32" s="266" t="s">
        <v>51</v>
      </c>
      <c r="F32" s="267"/>
      <c r="G32" s="100">
        <v>0</v>
      </c>
      <c r="H32" s="101">
        <v>0</v>
      </c>
      <c r="I32" s="98">
        <v>0</v>
      </c>
      <c r="J32" s="99">
        <v>0</v>
      </c>
      <c r="K32" s="99">
        <v>0</v>
      </c>
      <c r="L32" s="99">
        <v>0</v>
      </c>
      <c r="M32" s="99">
        <v>0</v>
      </c>
      <c r="N32" s="23">
        <v>0</v>
      </c>
      <c r="O32" s="99">
        <v>0</v>
      </c>
      <c r="P32" s="99">
        <v>0</v>
      </c>
      <c r="Q32" s="99">
        <v>0</v>
      </c>
      <c r="R32" s="99">
        <v>0</v>
      </c>
    </row>
    <row r="33" spans="3:18" ht="50.25" customHeight="1" thickBot="1" x14ac:dyDescent="0.3">
      <c r="C33" s="28">
        <v>14</v>
      </c>
      <c r="D33" s="258"/>
      <c r="E33" s="268" t="s">
        <v>52</v>
      </c>
      <c r="F33" s="269"/>
      <c r="G33" s="35">
        <f>0+8</f>
        <v>8</v>
      </c>
      <c r="H33" s="36">
        <f>0+101.24</f>
        <v>101.24</v>
      </c>
      <c r="I33" s="102">
        <v>0</v>
      </c>
      <c r="J33" s="99">
        <v>0</v>
      </c>
      <c r="K33" s="99">
        <v>0</v>
      </c>
      <c r="L33" s="99">
        <v>0</v>
      </c>
      <c r="M33" s="99">
        <v>0</v>
      </c>
      <c r="N33" s="65">
        <v>0</v>
      </c>
      <c r="O33" s="99">
        <v>0</v>
      </c>
      <c r="P33" s="99">
        <v>0</v>
      </c>
      <c r="Q33" s="99">
        <v>0</v>
      </c>
      <c r="R33" s="99">
        <v>0</v>
      </c>
    </row>
    <row r="34" spans="3:18" ht="21" customHeight="1" thickBot="1" x14ac:dyDescent="0.3">
      <c r="C34" s="72">
        <v>15</v>
      </c>
      <c r="D34" s="261" t="s">
        <v>36</v>
      </c>
      <c r="E34" s="262"/>
      <c r="F34" s="263"/>
      <c r="G34" s="73">
        <f>SUM(G20:G33)</f>
        <v>1253</v>
      </c>
      <c r="H34" s="73">
        <f>SUM(H20:H33)</f>
        <v>36297.14</v>
      </c>
      <c r="I34" s="73">
        <f t="shared" ref="I34:R34" si="0">SUM(I20:I33)</f>
        <v>114</v>
      </c>
      <c r="J34" s="73">
        <f t="shared" si="0"/>
        <v>9880.5</v>
      </c>
      <c r="K34" s="73">
        <f>SUM(K20:K33)</f>
        <v>51</v>
      </c>
      <c r="L34" s="73">
        <f t="shared" si="0"/>
        <v>41</v>
      </c>
      <c r="M34" s="73">
        <f t="shared" si="0"/>
        <v>9</v>
      </c>
      <c r="N34" s="73">
        <f t="shared" si="0"/>
        <v>13</v>
      </c>
      <c r="O34" s="73">
        <f t="shared" si="0"/>
        <v>813</v>
      </c>
      <c r="P34" s="73">
        <f t="shared" si="0"/>
        <v>5620.52</v>
      </c>
      <c r="Q34" s="73">
        <f t="shared" si="0"/>
        <v>982</v>
      </c>
      <c r="R34" s="74">
        <f t="shared" si="0"/>
        <v>6647.692</v>
      </c>
    </row>
    <row r="49" spans="7:18" x14ac:dyDescent="0.25"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7:18" x14ac:dyDescent="0.25"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7:18" x14ac:dyDescent="0.25"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7:18" x14ac:dyDescent="0.25">
      <c r="G52" s="39"/>
      <c r="H52" s="40"/>
      <c r="I52" s="39"/>
      <c r="J52" s="40"/>
      <c r="K52" s="39"/>
      <c r="L52" s="39"/>
      <c r="M52" s="39"/>
      <c r="N52" s="39"/>
      <c r="O52" s="39"/>
      <c r="P52" s="40"/>
      <c r="Q52" s="41"/>
      <c r="R52" s="40"/>
    </row>
    <row r="53" spans="7:18" x14ac:dyDescent="0.25">
      <c r="G53" s="39"/>
      <c r="H53" s="40"/>
      <c r="I53" s="39"/>
      <c r="J53" s="40"/>
      <c r="K53" s="39"/>
      <c r="L53" s="39"/>
      <c r="M53" s="39"/>
      <c r="N53" s="39"/>
      <c r="O53" s="39"/>
      <c r="P53" s="40"/>
      <c r="Q53" s="39"/>
      <c r="R53" s="40"/>
    </row>
    <row r="54" spans="7:18" x14ac:dyDescent="0.25">
      <c r="G54" s="39"/>
      <c r="H54" s="40"/>
      <c r="I54" s="39"/>
      <c r="J54" s="40"/>
      <c r="K54" s="39"/>
      <c r="L54" s="39"/>
      <c r="M54" s="39"/>
      <c r="N54" s="39"/>
      <c r="O54" s="39"/>
      <c r="P54" s="40"/>
      <c r="Q54" s="41"/>
      <c r="R54" s="68"/>
    </row>
    <row r="55" spans="7:18" x14ac:dyDescent="0.25">
      <c r="G55" s="39"/>
      <c r="H55" s="40"/>
      <c r="I55" s="39"/>
      <c r="J55" s="40"/>
      <c r="K55" s="39"/>
      <c r="L55" s="39"/>
      <c r="M55" s="39"/>
      <c r="N55" s="39"/>
      <c r="O55" s="39"/>
      <c r="P55" s="40"/>
      <c r="Q55" s="41"/>
      <c r="R55" s="68"/>
    </row>
    <row r="56" spans="7:18" x14ac:dyDescent="0.25">
      <c r="G56" s="39"/>
      <c r="H56" s="40"/>
      <c r="I56" s="39"/>
      <c r="J56" s="40"/>
      <c r="K56" s="39"/>
      <c r="L56" s="39"/>
      <c r="M56" s="39"/>
      <c r="N56" s="39"/>
      <c r="O56" s="39"/>
      <c r="P56" s="40"/>
      <c r="Q56" s="39"/>
      <c r="R56" s="40"/>
    </row>
    <row r="57" spans="7:18" x14ac:dyDescent="0.25">
      <c r="G57" s="39"/>
      <c r="H57" s="40"/>
      <c r="I57" s="39"/>
      <c r="J57" s="40"/>
      <c r="K57" s="39"/>
      <c r="L57" s="39"/>
      <c r="M57" s="39"/>
      <c r="N57" s="39"/>
      <c r="O57" s="39"/>
      <c r="P57" s="39"/>
      <c r="Q57" s="39"/>
      <c r="R57" s="40"/>
    </row>
    <row r="58" spans="7:18" x14ac:dyDescent="0.25">
      <c r="G58" s="39"/>
      <c r="H58" s="40"/>
      <c r="I58" s="39"/>
      <c r="J58" s="39"/>
      <c r="K58" s="39"/>
      <c r="L58" s="39"/>
      <c r="M58" s="39"/>
      <c r="N58" s="39"/>
      <c r="O58" s="39"/>
      <c r="P58" s="39"/>
      <c r="Q58" s="39"/>
      <c r="R58" s="40"/>
    </row>
    <row r="59" spans="7:18" x14ac:dyDescent="0.25">
      <c r="G59" s="39"/>
      <c r="H59" s="40"/>
      <c r="I59" s="39"/>
      <c r="J59" s="39"/>
      <c r="K59" s="39"/>
      <c r="L59" s="39"/>
      <c r="M59" s="39"/>
      <c r="N59" s="39"/>
      <c r="O59" s="39"/>
      <c r="P59" s="39"/>
      <c r="Q59" s="39"/>
      <c r="R59" s="40"/>
    </row>
    <row r="60" spans="7:18" x14ac:dyDescent="0.25">
      <c r="G60" s="39"/>
      <c r="H60" s="40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7:18" x14ac:dyDescent="0.25">
      <c r="G61" s="69"/>
      <c r="H61" s="70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7:18" x14ac:dyDescent="0.25">
      <c r="G62" s="69"/>
      <c r="H62" s="70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7:18" x14ac:dyDescent="0.25">
      <c r="G63" s="69"/>
      <c r="H63" s="70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7:18" x14ac:dyDescent="0.25">
      <c r="G64" s="69"/>
      <c r="H64" s="70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7:18" x14ac:dyDescent="0.25">
      <c r="G65" s="69"/>
      <c r="H65" s="70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7:18" x14ac:dyDescent="0.25"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7:18" x14ac:dyDescent="0.25"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7:18" x14ac:dyDescent="0.25"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7:18" x14ac:dyDescent="0.25"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7:18" x14ac:dyDescent="0.25"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7:18" x14ac:dyDescent="0.25"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2020-10-16T13:07:30Z</dcterms:modified>
</cp:coreProperties>
</file>