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G32" i="3"/>
  <c r="P27" i="3"/>
  <c r="O27" i="3"/>
  <c r="R26" i="3"/>
  <c r="Q26" i="3"/>
  <c r="R24" i="3"/>
  <c r="Q24" i="3"/>
  <c r="R25" i="3"/>
  <c r="Q25" i="3"/>
  <c r="O25" i="3"/>
  <c r="P25" i="3"/>
  <c r="P24" i="3"/>
  <c r="O24" i="3"/>
  <c r="P23" i="3"/>
  <c r="O23" i="3"/>
  <c r="R21" i="3"/>
  <c r="Q21" i="3"/>
  <c r="R20" i="3"/>
  <c r="Q20" i="3"/>
  <c r="P21" i="3"/>
  <c r="P20" i="3"/>
  <c r="O21" i="3"/>
  <c r="O20" i="3"/>
  <c r="M25" i="3"/>
  <c r="K25" i="3"/>
  <c r="J25" i="3"/>
  <c r="I25" i="3"/>
  <c r="H27" i="3"/>
  <c r="G27" i="3"/>
  <c r="H26" i="3"/>
  <c r="G26" i="3"/>
  <c r="G25" i="3"/>
  <c r="H25" i="3"/>
  <c r="H24" i="3"/>
  <c r="G24" i="3"/>
  <c r="K23" i="3"/>
  <c r="J23" i="3"/>
  <c r="I23" i="3"/>
  <c r="L21" i="3"/>
  <c r="J21" i="3"/>
  <c r="I21" i="3"/>
  <c r="K20" i="3"/>
  <c r="J20" i="3"/>
  <c r="I20" i="3"/>
  <c r="H23" i="3"/>
  <c r="G23" i="3"/>
  <c r="H21" i="3"/>
  <c r="H20" i="3"/>
  <c r="G21" i="3"/>
  <c r="G20" i="3"/>
  <c r="I26" i="2"/>
  <c r="H26" i="2"/>
  <c r="G26" i="2"/>
  <c r="F26" i="2"/>
  <c r="I21" i="2"/>
  <c r="H21" i="2"/>
  <c r="G21" i="2"/>
  <c r="F21" i="2"/>
  <c r="G34" i="3" l="1"/>
  <c r="H34" i="3" l="1"/>
  <c r="H35" i="3" s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<sst xmlns="http://schemas.openxmlformats.org/spreadsheetml/2006/main" count="128" uniqueCount="73">
  <si>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</si>
  <si>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</si>
  <si>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</si>
  <si>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</si>
  <si>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</si>
  <si>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</si>
  <si>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</si>
  <si>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</si>
  <si>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</si>
  <si>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</si>
  <si>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</si>
  <si>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</si>
  <si>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</si>
  <si>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</si>
  <si>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</si>
  <si>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</si>
  <si>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</si>
  <si>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</si>
  <si>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</si>
  <si>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</si>
  <si>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</si>
  <si>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</si>
  <si>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</si>
  <si>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</si>
  <si>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</si>
  <si>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</si>
  <si>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</si>
  <si>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</si>
  <si>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</si>
  <si>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</si>
  <si>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</si>
  <si>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</si>
  <si>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</si>
  <si>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</si>
  <si>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</si>
  <si>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</si>
  <si>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</si>
  <si>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</si>
  <si>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</si>
  <si>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</si>
  <si>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</si>
  <si>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</si>
  <si>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</si>
  <si>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</si>
  <si>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</si>
  <si>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</si>
  <si>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</si>
  <si>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</si>
  <si>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</si>
  <si>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</si>
  <si>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</si>
  <si>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</si>
  <si>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</si>
  <si>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</si>
  <si>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</si>
  <si>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</si>
  <si>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</si>
  <si>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</si>
  <si>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</si>
  <si>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</si>
  <si>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</si>
  <si>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</si>
  <si>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</si>
  <si>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</si>
  <si>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</si>
  <si>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</si>
  <si>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</si>
  <si>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</si>
  <si>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</si>
  <si>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</si>
  <si>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сентябрь</t>
  </si>
  <si>
    <t>2019 г.</t>
  </si>
  <si>
    <t>сентябрь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</si>
</sst>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" fontId="1" fillId="0" borderId="34" xfId="0" applyNumberFormat="1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3" borderId="36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40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3" fontId="7" fillId="0" borderId="4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6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1" fontId="7" fillId="0" borderId="2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" fontId="12" fillId="3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M16" sqref="M16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05" t="s">
        <v>67</v>
      </c>
      <c r="C8" s="106"/>
      <c r="D8" s="106"/>
      <c r="E8" s="106"/>
      <c r="F8" s="106"/>
      <c r="G8" s="106"/>
      <c r="H8" s="106"/>
      <c r="I8" s="106"/>
      <c r="J8" s="106"/>
      <c r="K8" s="107"/>
    </row>
    <row r="9" spans="2:17" ht="19.5" customHeight="1" x14ac:dyDescent="0.25">
      <c r="B9" s="108" t="s">
        <v>54</v>
      </c>
      <c r="C9" s="109"/>
      <c r="D9" s="109"/>
      <c r="E9" s="109"/>
      <c r="F9" s="109"/>
      <c r="G9" s="109"/>
      <c r="H9" s="109"/>
      <c r="I9" s="109"/>
      <c r="J9" s="109"/>
      <c r="K9" s="110"/>
    </row>
    <row r="10" spans="2:17" ht="15.75" customHeight="1" x14ac:dyDescent="0.3">
      <c r="B10" s="111" t="s">
        <v>68</v>
      </c>
      <c r="C10" s="112"/>
      <c r="D10" s="112"/>
      <c r="E10" s="112"/>
      <c r="F10" s="112"/>
      <c r="G10" s="112"/>
      <c r="H10" s="112"/>
      <c r="I10" s="112"/>
      <c r="J10" s="112"/>
      <c r="K10" s="113"/>
    </row>
    <row r="11" spans="2:17" ht="18" x14ac:dyDescent="0.25">
      <c r="B11" s="114" t="s">
        <v>15</v>
      </c>
      <c r="C11" s="115"/>
      <c r="D11" s="115"/>
      <c r="E11" s="115"/>
      <c r="F11" s="115"/>
      <c r="G11" s="115"/>
      <c r="H11" s="115"/>
      <c r="I11" s="115"/>
      <c r="J11" s="115"/>
      <c r="K11" s="116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7" t="s">
        <v>0</v>
      </c>
      <c r="C15" s="117" t="s">
        <v>1</v>
      </c>
      <c r="D15" s="117"/>
      <c r="E15" s="117" t="s">
        <v>4</v>
      </c>
      <c r="F15" s="117"/>
      <c r="G15" s="117"/>
      <c r="H15" s="117" t="s">
        <v>5</v>
      </c>
      <c r="I15" s="117"/>
      <c r="J15" s="117" t="s">
        <v>6</v>
      </c>
      <c r="K15" s="117"/>
      <c r="L15" s="2"/>
      <c r="M15" s="2"/>
      <c r="N15" s="2"/>
      <c r="O15" s="2"/>
      <c r="P15" s="2"/>
      <c r="Q15" s="3"/>
    </row>
    <row r="16" spans="2:17" ht="70.5" customHeight="1" x14ac:dyDescent="0.25">
      <c r="B16" s="117"/>
      <c r="C16" s="117" t="s">
        <v>2</v>
      </c>
      <c r="D16" s="117" t="s">
        <v>3</v>
      </c>
      <c r="E16" s="117" t="s">
        <v>7</v>
      </c>
      <c r="F16" s="117"/>
      <c r="G16" s="117" t="s">
        <v>10</v>
      </c>
      <c r="H16" s="117" t="s">
        <v>11</v>
      </c>
      <c r="I16" s="117" t="s">
        <v>12</v>
      </c>
      <c r="J16" s="117" t="s">
        <v>13</v>
      </c>
      <c r="K16" s="11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7"/>
      <c r="C17" s="117"/>
      <c r="D17" s="117"/>
      <c r="E17" s="5" t="s">
        <v>8</v>
      </c>
      <c r="F17" s="5" t="s">
        <v>9</v>
      </c>
      <c r="G17" s="117"/>
      <c r="H17" s="117"/>
      <c r="I17" s="117"/>
      <c r="J17" s="117"/>
      <c r="K17" s="11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4" zoomScale="110" zoomScaleNormal="100" zoomScaleSheetLayoutView="110" workbookViewId="0">
      <selection activeCell="M14" sqref="M14: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05" t="s">
        <v>65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</row>
    <row r="10" spans="2:14" ht="18" x14ac:dyDescent="0.25">
      <c r="B10" s="108" t="s">
        <v>64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2:14" ht="18.75" x14ac:dyDescent="0.3">
      <c r="B11" s="134" t="s">
        <v>66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</row>
    <row r="12" spans="2:14" ht="18" x14ac:dyDescent="0.25">
      <c r="B12" s="137" t="s">
        <v>38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6" t="s">
        <v>70</v>
      </c>
      <c r="N14" s="36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20" t="s">
        <v>16</v>
      </c>
      <c r="C16" s="120" t="s">
        <v>17</v>
      </c>
      <c r="D16" s="120"/>
      <c r="E16" s="141"/>
      <c r="F16" s="142" t="s">
        <v>18</v>
      </c>
      <c r="G16" s="143"/>
      <c r="H16" s="142" t="s">
        <v>21</v>
      </c>
      <c r="I16" s="143"/>
      <c r="J16" s="142" t="s">
        <v>22</v>
      </c>
      <c r="K16" s="144"/>
      <c r="L16" s="144"/>
      <c r="M16" s="144"/>
      <c r="N16" s="143"/>
    </row>
    <row r="17" spans="2:14" x14ac:dyDescent="0.25">
      <c r="B17" s="120"/>
      <c r="C17" s="120"/>
      <c r="D17" s="120"/>
      <c r="E17" s="141"/>
      <c r="F17" s="145" t="s">
        <v>19</v>
      </c>
      <c r="G17" s="121" t="s">
        <v>20</v>
      </c>
      <c r="H17" s="145" t="s">
        <v>19</v>
      </c>
      <c r="I17" s="121" t="s">
        <v>20</v>
      </c>
      <c r="J17" s="145" t="str">
        <f>F17</f>
        <v>количество</v>
      </c>
      <c r="K17" s="120" t="str">
        <f>I17</f>
        <v>объем, м3/час</v>
      </c>
      <c r="L17" s="120" t="s">
        <v>23</v>
      </c>
      <c r="M17" s="120"/>
      <c r="N17" s="121"/>
    </row>
    <row r="18" spans="2:14" ht="42.75" x14ac:dyDescent="0.25">
      <c r="B18" s="120"/>
      <c r="C18" s="120"/>
      <c r="D18" s="120"/>
      <c r="E18" s="141"/>
      <c r="F18" s="145"/>
      <c r="G18" s="121"/>
      <c r="H18" s="145"/>
      <c r="I18" s="121"/>
      <c r="J18" s="145"/>
      <c r="K18" s="120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40"/>
      <c r="C19" s="140">
        <v>1</v>
      </c>
      <c r="D19" s="140"/>
      <c r="E19" s="146"/>
      <c r="F19" s="47">
        <v>2</v>
      </c>
      <c r="G19" s="48">
        <v>3</v>
      </c>
      <c r="H19" s="47">
        <v>4</v>
      </c>
      <c r="I19" s="48">
        <v>5</v>
      </c>
      <c r="J19" s="47">
        <v>6</v>
      </c>
      <c r="K19" s="22">
        <v>7</v>
      </c>
      <c r="L19" s="22">
        <v>8</v>
      </c>
      <c r="M19" s="22">
        <v>9</v>
      </c>
      <c r="N19" s="48">
        <v>10</v>
      </c>
    </row>
    <row r="20" spans="2:14" ht="15.75" thickBot="1" x14ac:dyDescent="0.3">
      <c r="B20" s="37">
        <v>1</v>
      </c>
      <c r="C20" s="176" t="s">
        <v>27</v>
      </c>
      <c r="D20" s="177"/>
      <c r="E20" s="178"/>
      <c r="F20" s="49"/>
      <c r="G20" s="50"/>
      <c r="H20" s="49"/>
      <c r="I20" s="50"/>
      <c r="J20" s="49"/>
      <c r="K20" s="51"/>
      <c r="L20" s="51"/>
      <c r="M20" s="51"/>
      <c r="N20" s="50"/>
    </row>
    <row r="21" spans="2:14" x14ac:dyDescent="0.25">
      <c r="B21" s="38">
        <v>2</v>
      </c>
      <c r="C21" s="153" t="s">
        <v>28</v>
      </c>
      <c r="D21" s="180" t="s">
        <v>31</v>
      </c>
      <c r="E21" s="41" t="s">
        <v>33</v>
      </c>
      <c r="F21" s="182">
        <f>293+1</f>
        <v>294</v>
      </c>
      <c r="G21" s="184">
        <f>1336.94+5</f>
        <v>1341.94</v>
      </c>
      <c r="H21" s="149">
        <f>279+1</f>
        <v>280</v>
      </c>
      <c r="I21" s="147">
        <f>1266.04+5</f>
        <v>1271.04</v>
      </c>
      <c r="J21" s="149">
        <v>14</v>
      </c>
      <c r="K21" s="151">
        <v>70.900000000000006</v>
      </c>
      <c r="L21" s="122">
        <v>8</v>
      </c>
      <c r="M21" s="122">
        <v>0</v>
      </c>
      <c r="N21" s="124">
        <v>6</v>
      </c>
    </row>
    <row r="22" spans="2:14" ht="30" x14ac:dyDescent="0.25">
      <c r="B22" s="39">
        <v>3</v>
      </c>
      <c r="C22" s="179"/>
      <c r="D22" s="181"/>
      <c r="E22" s="42" t="s">
        <v>34</v>
      </c>
      <c r="F22" s="183"/>
      <c r="G22" s="185"/>
      <c r="H22" s="150"/>
      <c r="I22" s="148"/>
      <c r="J22" s="150"/>
      <c r="K22" s="152"/>
      <c r="L22" s="123"/>
      <c r="M22" s="123"/>
      <c r="N22" s="125"/>
    </row>
    <row r="23" spans="2:14" x14ac:dyDescent="0.25">
      <c r="B23" s="39">
        <v>4</v>
      </c>
      <c r="C23" s="179"/>
      <c r="D23" s="159" t="s">
        <v>32</v>
      </c>
      <c r="E23" s="43" t="s">
        <v>33</v>
      </c>
      <c r="F23" s="161">
        <v>49</v>
      </c>
      <c r="G23" s="163">
        <v>377.59</v>
      </c>
      <c r="H23" s="155">
        <v>44</v>
      </c>
      <c r="I23" s="165">
        <v>353.78999999999996</v>
      </c>
      <c r="J23" s="155">
        <v>5</v>
      </c>
      <c r="K23" s="157">
        <v>23.8</v>
      </c>
      <c r="L23" s="126">
        <v>2</v>
      </c>
      <c r="M23" s="126">
        <v>0</v>
      </c>
      <c r="N23" s="128">
        <v>3</v>
      </c>
    </row>
    <row r="24" spans="2:14" ht="30.75" thickBot="1" x14ac:dyDescent="0.3">
      <c r="B24" s="40">
        <v>5</v>
      </c>
      <c r="C24" s="154"/>
      <c r="D24" s="160"/>
      <c r="E24" s="44" t="s">
        <v>34</v>
      </c>
      <c r="F24" s="162"/>
      <c r="G24" s="164"/>
      <c r="H24" s="156"/>
      <c r="I24" s="166"/>
      <c r="J24" s="156"/>
      <c r="K24" s="158"/>
      <c r="L24" s="127"/>
      <c r="M24" s="127"/>
      <c r="N24" s="129"/>
    </row>
    <row r="25" spans="2:14" ht="30" x14ac:dyDescent="0.25">
      <c r="B25" s="38">
        <v>6</v>
      </c>
      <c r="C25" s="153" t="s">
        <v>29</v>
      </c>
      <c r="D25" s="27" t="s">
        <v>31</v>
      </c>
      <c r="E25" s="45" t="s">
        <v>34</v>
      </c>
      <c r="F25" s="67">
        <v>0</v>
      </c>
      <c r="G25" s="68">
        <v>0</v>
      </c>
      <c r="H25" s="60">
        <v>0</v>
      </c>
      <c r="I25" s="61">
        <v>0</v>
      </c>
      <c r="J25" s="60">
        <v>0</v>
      </c>
      <c r="K25" s="62">
        <v>0</v>
      </c>
      <c r="L25" s="63">
        <v>0</v>
      </c>
      <c r="M25" s="63">
        <v>0</v>
      </c>
      <c r="N25" s="64">
        <v>0</v>
      </c>
    </row>
    <row r="26" spans="2:14" ht="30.75" thickBot="1" x14ac:dyDescent="0.3">
      <c r="B26" s="40">
        <v>7</v>
      </c>
      <c r="C26" s="154"/>
      <c r="D26" s="28" t="s">
        <v>32</v>
      </c>
      <c r="E26" s="46" t="s">
        <v>34</v>
      </c>
      <c r="F26" s="69">
        <f>5+1</f>
        <v>6</v>
      </c>
      <c r="G26" s="70">
        <f>670.7+410</f>
        <v>1080.7</v>
      </c>
      <c r="H26" s="65">
        <f>5+1</f>
        <v>6</v>
      </c>
      <c r="I26" s="66">
        <f>670.7+410</f>
        <v>1080.7</v>
      </c>
      <c r="J26" s="65">
        <v>0</v>
      </c>
      <c r="K26" s="77">
        <v>0</v>
      </c>
      <c r="L26" s="71">
        <v>0</v>
      </c>
      <c r="M26" s="71">
        <v>0</v>
      </c>
      <c r="N26" s="72">
        <v>0</v>
      </c>
    </row>
    <row r="27" spans="2:14" ht="30" x14ac:dyDescent="0.25">
      <c r="B27" s="38">
        <v>8</v>
      </c>
      <c r="C27" s="153" t="s">
        <v>30</v>
      </c>
      <c r="D27" s="27" t="s">
        <v>31</v>
      </c>
      <c r="E27" s="45" t="s">
        <v>34</v>
      </c>
      <c r="F27" s="67">
        <v>0</v>
      </c>
      <c r="G27" s="73">
        <v>0</v>
      </c>
      <c r="H27" s="60">
        <v>0</v>
      </c>
      <c r="I27" s="64">
        <v>0</v>
      </c>
      <c r="J27" s="60">
        <v>0</v>
      </c>
      <c r="K27" s="63">
        <v>0</v>
      </c>
      <c r="L27" s="63">
        <v>0</v>
      </c>
      <c r="M27" s="63">
        <v>0</v>
      </c>
      <c r="N27" s="64">
        <v>0</v>
      </c>
    </row>
    <row r="28" spans="2:14" ht="30.75" thickBot="1" x14ac:dyDescent="0.3">
      <c r="B28" s="40">
        <v>9</v>
      </c>
      <c r="C28" s="154"/>
      <c r="D28" s="28" t="s">
        <v>32</v>
      </c>
      <c r="E28" s="46" t="s">
        <v>34</v>
      </c>
      <c r="F28" s="69">
        <v>3</v>
      </c>
      <c r="G28" s="74">
        <v>13163.5</v>
      </c>
      <c r="H28" s="65">
        <v>3</v>
      </c>
      <c r="I28" s="72">
        <v>13163.5</v>
      </c>
      <c r="J28" s="65">
        <v>0</v>
      </c>
      <c r="K28" s="71">
        <v>0</v>
      </c>
      <c r="L28" s="71">
        <v>0</v>
      </c>
      <c r="M28" s="71">
        <v>0</v>
      </c>
      <c r="N28" s="72">
        <v>0</v>
      </c>
    </row>
    <row r="29" spans="2:14" ht="15.75" thickBot="1" x14ac:dyDescent="0.3">
      <c r="B29" s="38">
        <v>10</v>
      </c>
      <c r="C29" s="167" t="s">
        <v>35</v>
      </c>
      <c r="D29" s="168"/>
      <c r="E29" s="169"/>
      <c r="F29" s="78"/>
      <c r="G29" s="79"/>
      <c r="H29" s="80"/>
      <c r="I29" s="81"/>
      <c r="J29" s="80"/>
      <c r="K29" s="82"/>
      <c r="L29" s="83"/>
      <c r="M29" s="83"/>
      <c r="N29" s="81"/>
    </row>
    <row r="30" spans="2:14" ht="18.75" customHeight="1" thickBot="1" x14ac:dyDescent="0.3">
      <c r="B30" s="39">
        <v>11</v>
      </c>
      <c r="C30" s="170" t="s">
        <v>36</v>
      </c>
      <c r="D30" s="171"/>
      <c r="E30" s="172"/>
      <c r="F30" s="84">
        <v>350</v>
      </c>
      <c r="G30" s="85">
        <v>15548.73</v>
      </c>
      <c r="H30" s="84">
        <v>331</v>
      </c>
      <c r="I30" s="85">
        <v>15454.029999999999</v>
      </c>
      <c r="J30" s="84">
        <v>19</v>
      </c>
      <c r="K30" s="86">
        <v>94.7</v>
      </c>
      <c r="L30" s="86">
        <v>10</v>
      </c>
      <c r="M30" s="86">
        <v>0</v>
      </c>
      <c r="N30" s="85">
        <v>9</v>
      </c>
    </row>
    <row r="31" spans="2:14" ht="15.75" thickBot="1" x14ac:dyDescent="0.3">
      <c r="B31" s="40">
        <v>12</v>
      </c>
      <c r="C31" s="173" t="s">
        <v>37</v>
      </c>
      <c r="D31" s="174"/>
      <c r="E31" s="175"/>
      <c r="F31" s="33"/>
      <c r="G31" s="34"/>
      <c r="H31" s="33"/>
      <c r="I31" s="34"/>
      <c r="J31" s="33"/>
      <c r="K31" s="35"/>
      <c r="L31" s="35"/>
      <c r="M31" s="35"/>
      <c r="N31" s="34"/>
    </row>
    <row r="45" spans="6:16" x14ac:dyDescent="0.25">
      <c r="F45" s="119"/>
      <c r="G45" s="118"/>
      <c r="H45" s="119"/>
      <c r="I45" s="118"/>
      <c r="J45" s="119"/>
      <c r="K45" s="118"/>
      <c r="L45" s="119"/>
      <c r="M45" s="119"/>
      <c r="N45" s="119"/>
      <c r="O45" s="29"/>
      <c r="P45" s="29"/>
    </row>
    <row r="46" spans="6:16" x14ac:dyDescent="0.25">
      <c r="F46" s="119"/>
      <c r="G46" s="118"/>
      <c r="H46" s="119"/>
      <c r="I46" s="118"/>
      <c r="J46" s="119"/>
      <c r="K46" s="118"/>
      <c r="L46" s="119"/>
      <c r="M46" s="119"/>
      <c r="N46" s="119"/>
      <c r="O46" s="29"/>
      <c r="P46" s="29"/>
    </row>
    <row r="47" spans="6:16" x14ac:dyDescent="0.25">
      <c r="F47" s="119"/>
      <c r="G47" s="118"/>
      <c r="H47" s="119"/>
      <c r="I47" s="118"/>
      <c r="J47" s="119"/>
      <c r="K47" s="118"/>
      <c r="L47" s="119"/>
      <c r="M47" s="119"/>
      <c r="N47" s="119"/>
      <c r="O47" s="29"/>
      <c r="P47" s="29"/>
    </row>
    <row r="48" spans="6:16" x14ac:dyDescent="0.25">
      <c r="F48" s="119"/>
      <c r="G48" s="118"/>
      <c r="H48" s="119"/>
      <c r="I48" s="118"/>
      <c r="J48" s="119"/>
      <c r="K48" s="118"/>
      <c r="L48" s="119"/>
      <c r="M48" s="119"/>
      <c r="N48" s="11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3" zoomScale="90" zoomScaleNormal="100" zoomScaleSheetLayoutView="90" workbookViewId="0">
      <selection activeCell="U10" sqref="U1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710937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3" t="s">
        <v>69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</row>
    <row r="9" spans="3:18" ht="22.5" customHeight="1" x14ac:dyDescent="0.25">
      <c r="C9" s="206" t="s">
        <v>53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8"/>
    </row>
    <row r="10" spans="3:18" ht="22.5" customHeight="1" x14ac:dyDescent="0.3">
      <c r="C10" s="235" t="s">
        <v>66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12"/>
      <c r="Q10" s="12"/>
      <c r="R10" s="13"/>
    </row>
    <row r="11" spans="3:18" ht="16.5" customHeight="1" x14ac:dyDescent="0.25">
      <c r="C11" s="237" t="s">
        <v>38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273" t="s">
        <v>70</v>
      </c>
      <c r="R13" s="273" t="s">
        <v>71</v>
      </c>
    </row>
    <row r="14" spans="3:18" ht="12" customHeight="1" thickBot="1" x14ac:dyDescent="0.3">
      <c r="C14" s="7"/>
      <c r="Q14" s="59"/>
      <c r="R14" s="59"/>
    </row>
    <row r="15" spans="3:18" ht="42" customHeight="1" x14ac:dyDescent="0.25">
      <c r="C15" s="209" t="s">
        <v>16</v>
      </c>
      <c r="D15" s="211" t="s">
        <v>17</v>
      </c>
      <c r="E15" s="212"/>
      <c r="F15" s="213"/>
      <c r="G15" s="220" t="s">
        <v>43</v>
      </c>
      <c r="H15" s="221"/>
      <c r="I15" s="222" t="s">
        <v>44</v>
      </c>
      <c r="J15" s="223"/>
      <c r="K15" s="223"/>
      <c r="L15" s="223"/>
      <c r="M15" s="223"/>
      <c r="N15" s="224"/>
      <c r="O15" s="220" t="s">
        <v>45</v>
      </c>
      <c r="P15" s="221"/>
      <c r="Q15" s="220" t="s">
        <v>46</v>
      </c>
      <c r="R15" s="221"/>
    </row>
    <row r="16" spans="3:18" ht="15" customHeight="1" x14ac:dyDescent="0.25">
      <c r="C16" s="210"/>
      <c r="D16" s="214"/>
      <c r="E16" s="215"/>
      <c r="F16" s="216"/>
      <c r="G16" s="186" t="s">
        <v>19</v>
      </c>
      <c r="H16" s="225" t="s">
        <v>20</v>
      </c>
      <c r="I16" s="186" t="s">
        <v>19</v>
      </c>
      <c r="J16" s="244" t="s">
        <v>20</v>
      </c>
      <c r="K16" s="232" t="s">
        <v>42</v>
      </c>
      <c r="L16" s="233"/>
      <c r="M16" s="233"/>
      <c r="N16" s="234"/>
      <c r="O16" s="186" t="s">
        <v>19</v>
      </c>
      <c r="P16" s="225" t="s">
        <v>20</v>
      </c>
      <c r="Q16" s="186" t="s">
        <v>19</v>
      </c>
      <c r="R16" s="225" t="s">
        <v>20</v>
      </c>
    </row>
    <row r="17" spans="3:18" ht="15" customHeight="1" x14ac:dyDescent="0.25">
      <c r="C17" s="210"/>
      <c r="D17" s="214"/>
      <c r="E17" s="215"/>
      <c r="F17" s="216"/>
      <c r="G17" s="187"/>
      <c r="H17" s="226"/>
      <c r="I17" s="187"/>
      <c r="J17" s="245"/>
      <c r="K17" s="140" t="s">
        <v>41</v>
      </c>
      <c r="L17" s="229" t="s">
        <v>26</v>
      </c>
      <c r="M17" s="230"/>
      <c r="N17" s="231"/>
      <c r="O17" s="187"/>
      <c r="P17" s="226"/>
      <c r="Q17" s="187"/>
      <c r="R17" s="226"/>
    </row>
    <row r="18" spans="3:18" ht="87" customHeight="1" x14ac:dyDescent="0.25">
      <c r="C18" s="210"/>
      <c r="D18" s="217"/>
      <c r="E18" s="218"/>
      <c r="F18" s="219"/>
      <c r="G18" s="188"/>
      <c r="H18" s="227"/>
      <c r="I18" s="188"/>
      <c r="J18" s="246"/>
      <c r="K18" s="228"/>
      <c r="L18" s="87" t="s">
        <v>39</v>
      </c>
      <c r="M18" s="87" t="s">
        <v>63</v>
      </c>
      <c r="N18" s="88" t="s">
        <v>40</v>
      </c>
      <c r="O18" s="188"/>
      <c r="P18" s="227"/>
      <c r="Q18" s="188"/>
      <c r="R18" s="227"/>
    </row>
    <row r="19" spans="3:18" s="7" customFormat="1" ht="15.75" thickBot="1" x14ac:dyDescent="0.3">
      <c r="C19" s="210"/>
      <c r="D19" s="239">
        <v>1</v>
      </c>
      <c r="E19" s="240"/>
      <c r="F19" s="241"/>
      <c r="G19" s="57">
        <v>2</v>
      </c>
      <c r="H19" s="58">
        <v>3</v>
      </c>
      <c r="I19" s="270">
        <v>4</v>
      </c>
      <c r="J19" s="271">
        <v>5</v>
      </c>
      <c r="K19" s="271">
        <v>6</v>
      </c>
      <c r="L19" s="271">
        <v>7</v>
      </c>
      <c r="M19" s="271">
        <v>8</v>
      </c>
      <c r="N19" s="272">
        <v>9</v>
      </c>
      <c r="O19" s="57">
        <v>10</v>
      </c>
      <c r="P19" s="58">
        <v>11</v>
      </c>
      <c r="Q19" s="57">
        <v>12</v>
      </c>
      <c r="R19" s="58">
        <v>13</v>
      </c>
    </row>
    <row r="20" spans="3:18" ht="33.75" customHeight="1" x14ac:dyDescent="0.25">
      <c r="C20" s="24">
        <v>1</v>
      </c>
      <c r="D20" s="189" t="s">
        <v>28</v>
      </c>
      <c r="E20" s="192" t="s">
        <v>31</v>
      </c>
      <c r="F20" s="89" t="s">
        <v>33</v>
      </c>
      <c r="G20" s="103">
        <f>707+52</f>
        <v>759</v>
      </c>
      <c r="H20" s="247">
        <f>2913.88+260</f>
        <v>3173.88</v>
      </c>
      <c r="I20" s="248">
        <f>86+8</f>
        <v>94</v>
      </c>
      <c r="J20" s="249">
        <f>431+40</f>
        <v>471</v>
      </c>
      <c r="K20" s="249">
        <f>38+8</f>
        <v>46</v>
      </c>
      <c r="L20" s="249">
        <v>26</v>
      </c>
      <c r="M20" s="249">
        <v>7</v>
      </c>
      <c r="N20" s="250">
        <v>15</v>
      </c>
      <c r="O20" s="103">
        <f>515+19</f>
        <v>534</v>
      </c>
      <c r="P20" s="247">
        <f>2372.085+95</f>
        <v>2467.085</v>
      </c>
      <c r="Q20" s="251">
        <f>342+6</f>
        <v>348</v>
      </c>
      <c r="R20" s="247">
        <f>1484.95+30</f>
        <v>1514.95</v>
      </c>
    </row>
    <row r="21" spans="3:18" ht="30.75" customHeight="1" x14ac:dyDescent="0.25">
      <c r="C21" s="25">
        <v>2</v>
      </c>
      <c r="D21" s="190"/>
      <c r="E21" s="193"/>
      <c r="F21" s="90" t="s">
        <v>34</v>
      </c>
      <c r="G21" s="252">
        <f>497+111</f>
        <v>608</v>
      </c>
      <c r="H21" s="253">
        <f>2457+653</f>
        <v>3110</v>
      </c>
      <c r="I21" s="248">
        <f>11+1</f>
        <v>12</v>
      </c>
      <c r="J21" s="254">
        <f>125+29</f>
        <v>154</v>
      </c>
      <c r="K21" s="255">
        <v>7</v>
      </c>
      <c r="L21" s="255">
        <f>4+1</f>
        <v>5</v>
      </c>
      <c r="M21" s="255">
        <v>0</v>
      </c>
      <c r="N21" s="256">
        <v>0</v>
      </c>
      <c r="O21" s="252">
        <f>431+81</f>
        <v>512</v>
      </c>
      <c r="P21" s="253">
        <f>1997.005+454</f>
        <v>2451.0050000000001</v>
      </c>
      <c r="Q21" s="257">
        <f>192+75</f>
        <v>267</v>
      </c>
      <c r="R21" s="253">
        <f>856.916+403</f>
        <v>1259.9160000000002</v>
      </c>
    </row>
    <row r="22" spans="3:18" ht="27.75" customHeight="1" x14ac:dyDescent="0.25">
      <c r="C22" s="25">
        <v>3</v>
      </c>
      <c r="D22" s="190"/>
      <c r="E22" s="242" t="s">
        <v>32</v>
      </c>
      <c r="F22" s="91" t="s">
        <v>33</v>
      </c>
      <c r="G22" s="252">
        <v>22</v>
      </c>
      <c r="H22" s="253">
        <v>617</v>
      </c>
      <c r="I22" s="248">
        <v>7</v>
      </c>
      <c r="J22" s="255">
        <v>37</v>
      </c>
      <c r="K22" s="255">
        <v>3</v>
      </c>
      <c r="L22" s="255">
        <v>4</v>
      </c>
      <c r="M22" s="255">
        <v>0</v>
      </c>
      <c r="N22" s="256">
        <v>0</v>
      </c>
      <c r="O22" s="252">
        <v>5</v>
      </c>
      <c r="P22" s="253">
        <v>22.3</v>
      </c>
      <c r="Q22" s="252">
        <v>1</v>
      </c>
      <c r="R22" s="258">
        <v>26.84</v>
      </c>
    </row>
    <row r="23" spans="3:18" ht="29.25" customHeight="1" thickBot="1" x14ac:dyDescent="0.3">
      <c r="C23" s="26">
        <v>4</v>
      </c>
      <c r="D23" s="191"/>
      <c r="E23" s="243"/>
      <c r="F23" s="92" t="s">
        <v>34</v>
      </c>
      <c r="G23" s="252">
        <f>7+10</f>
        <v>17</v>
      </c>
      <c r="H23" s="259">
        <f>354+50</f>
        <v>404</v>
      </c>
      <c r="I23" s="248">
        <f>5+9</f>
        <v>14</v>
      </c>
      <c r="J23" s="255">
        <f>68.02+45</f>
        <v>113.02</v>
      </c>
      <c r="K23" s="255">
        <f>5+9</f>
        <v>14</v>
      </c>
      <c r="L23" s="255">
        <v>0</v>
      </c>
      <c r="M23" s="255">
        <v>0</v>
      </c>
      <c r="N23" s="256">
        <v>0</v>
      </c>
      <c r="O23" s="104">
        <f>12+1</f>
        <v>13</v>
      </c>
      <c r="P23" s="259">
        <f>90.4+5</f>
        <v>95.4</v>
      </c>
      <c r="Q23" s="104">
        <v>3</v>
      </c>
      <c r="R23" s="102">
        <v>46.7</v>
      </c>
    </row>
    <row r="24" spans="3:18" ht="33.75" customHeight="1" x14ac:dyDescent="0.25">
      <c r="C24" s="24">
        <v>5</v>
      </c>
      <c r="D24" s="189" t="s">
        <v>29</v>
      </c>
      <c r="E24" s="27" t="s">
        <v>31</v>
      </c>
      <c r="F24" s="93" t="s">
        <v>34</v>
      </c>
      <c r="G24" s="103">
        <f>20+14</f>
        <v>34</v>
      </c>
      <c r="H24" s="260">
        <f>791+477.24</f>
        <v>1268.24</v>
      </c>
      <c r="I24" s="261">
        <v>3</v>
      </c>
      <c r="J24" s="98">
        <v>195</v>
      </c>
      <c r="K24" s="98">
        <v>2</v>
      </c>
      <c r="L24" s="98">
        <v>1</v>
      </c>
      <c r="M24" s="98">
        <v>0</v>
      </c>
      <c r="N24" s="97">
        <v>0</v>
      </c>
      <c r="O24" s="103">
        <f>4+7</f>
        <v>11</v>
      </c>
      <c r="P24" s="99">
        <f>164+304.12</f>
        <v>468.12</v>
      </c>
      <c r="Q24" s="103">
        <f>2+3</f>
        <v>5</v>
      </c>
      <c r="R24" s="247">
        <f>84.5+48</f>
        <v>132.5</v>
      </c>
    </row>
    <row r="25" spans="3:18" ht="36.75" customHeight="1" thickBot="1" x14ac:dyDescent="0.3">
      <c r="C25" s="26">
        <v>6</v>
      </c>
      <c r="D25" s="191"/>
      <c r="E25" s="28" t="s">
        <v>32</v>
      </c>
      <c r="F25" s="92" t="s">
        <v>34</v>
      </c>
      <c r="G25" s="104">
        <f>7+4</f>
        <v>11</v>
      </c>
      <c r="H25" s="259">
        <f>2854+856</f>
        <v>3710</v>
      </c>
      <c r="I25" s="262">
        <f>2+2</f>
        <v>4</v>
      </c>
      <c r="J25" s="263">
        <f>305+555</f>
        <v>860</v>
      </c>
      <c r="K25" s="101">
        <f>2+1</f>
        <v>3</v>
      </c>
      <c r="L25" s="101">
        <v>0</v>
      </c>
      <c r="M25" s="101">
        <f>1</f>
        <v>1</v>
      </c>
      <c r="N25" s="100">
        <v>0</v>
      </c>
      <c r="O25" s="104">
        <f>2+2</f>
        <v>4</v>
      </c>
      <c r="P25" s="102">
        <f>98+300.9</f>
        <v>398.9</v>
      </c>
      <c r="Q25" s="104">
        <f>4+2</f>
        <v>6</v>
      </c>
      <c r="R25" s="102">
        <f>278+515.63</f>
        <v>793.63</v>
      </c>
    </row>
    <row r="26" spans="3:18" ht="44.25" customHeight="1" x14ac:dyDescent="0.25">
      <c r="C26" s="24">
        <v>7</v>
      </c>
      <c r="D26" s="189" t="s">
        <v>30</v>
      </c>
      <c r="E26" s="27" t="s">
        <v>31</v>
      </c>
      <c r="F26" s="75" t="s">
        <v>34</v>
      </c>
      <c r="G26" s="264">
        <f>4</f>
        <v>4</v>
      </c>
      <c r="H26" s="265">
        <f>20</f>
        <v>20</v>
      </c>
      <c r="I26" s="261">
        <v>0</v>
      </c>
      <c r="J26" s="98">
        <v>0</v>
      </c>
      <c r="K26" s="98">
        <v>0</v>
      </c>
      <c r="L26" s="98">
        <v>0</v>
      </c>
      <c r="M26" s="98">
        <v>0</v>
      </c>
      <c r="N26" s="266">
        <v>0</v>
      </c>
      <c r="O26" s="264">
        <v>0</v>
      </c>
      <c r="P26" s="265">
        <v>0</v>
      </c>
      <c r="Q26" s="264">
        <f>4</f>
        <v>4</v>
      </c>
      <c r="R26" s="267">
        <f>325</f>
        <v>325</v>
      </c>
    </row>
    <row r="27" spans="3:18" ht="30.75" customHeight="1" thickBot="1" x14ac:dyDescent="0.3">
      <c r="C27" s="26">
        <v>8</v>
      </c>
      <c r="D27" s="191"/>
      <c r="E27" s="28" t="s">
        <v>32</v>
      </c>
      <c r="F27" s="76" t="s">
        <v>34</v>
      </c>
      <c r="G27" s="252">
        <f>1</f>
        <v>1</v>
      </c>
      <c r="H27" s="258">
        <f>9581+356.69</f>
        <v>9937.69</v>
      </c>
      <c r="I27" s="262">
        <v>7</v>
      </c>
      <c r="J27" s="101">
        <v>8640</v>
      </c>
      <c r="K27" s="101">
        <v>2</v>
      </c>
      <c r="L27" s="101">
        <v>5</v>
      </c>
      <c r="M27" s="101">
        <v>0</v>
      </c>
      <c r="N27" s="259">
        <v>0</v>
      </c>
      <c r="O27" s="104">
        <f>1</f>
        <v>1</v>
      </c>
      <c r="P27" s="102">
        <f>356.69</f>
        <v>356.69</v>
      </c>
      <c r="Q27" s="104">
        <v>1</v>
      </c>
      <c r="R27" s="259">
        <v>189</v>
      </c>
    </row>
    <row r="28" spans="3:18" ht="51.75" customHeight="1" x14ac:dyDescent="0.25">
      <c r="C28" s="24">
        <v>9</v>
      </c>
      <c r="D28" s="189" t="s">
        <v>35</v>
      </c>
      <c r="E28" s="197" t="s">
        <v>47</v>
      </c>
      <c r="F28" s="198"/>
      <c r="G28" s="103">
        <v>2</v>
      </c>
      <c r="H28" s="99">
        <v>13893.26</v>
      </c>
      <c r="I28" s="261">
        <v>1</v>
      </c>
      <c r="J28" s="98">
        <v>5433</v>
      </c>
      <c r="K28" s="98">
        <v>1</v>
      </c>
      <c r="L28" s="255">
        <v>0</v>
      </c>
      <c r="M28" s="255">
        <v>0</v>
      </c>
      <c r="N28" s="253">
        <v>0</v>
      </c>
      <c r="O28" s="252">
        <v>0</v>
      </c>
      <c r="P28" s="258">
        <v>0</v>
      </c>
      <c r="Q28" s="256">
        <v>0</v>
      </c>
      <c r="R28" s="258">
        <v>0</v>
      </c>
    </row>
    <row r="29" spans="3:18" ht="23.25" customHeight="1" x14ac:dyDescent="0.25">
      <c r="C29" s="25">
        <v>10</v>
      </c>
      <c r="D29" s="190"/>
      <c r="E29" s="199" t="s">
        <v>48</v>
      </c>
      <c r="F29" s="200"/>
      <c r="G29" s="252">
        <v>0</v>
      </c>
      <c r="H29" s="258">
        <v>0</v>
      </c>
      <c r="I29" s="268">
        <v>0</v>
      </c>
      <c r="J29" s="255">
        <v>0</v>
      </c>
      <c r="K29" s="255">
        <v>0</v>
      </c>
      <c r="L29" s="255">
        <v>0</v>
      </c>
      <c r="M29" s="255">
        <v>0</v>
      </c>
      <c r="N29" s="253">
        <v>0</v>
      </c>
      <c r="O29" s="252">
        <v>0</v>
      </c>
      <c r="P29" s="258">
        <v>0</v>
      </c>
      <c r="Q29" s="256">
        <v>0</v>
      </c>
      <c r="R29" s="258">
        <v>0</v>
      </c>
    </row>
    <row r="30" spans="3:18" ht="50.25" customHeight="1" x14ac:dyDescent="0.25">
      <c r="C30" s="25">
        <v>11</v>
      </c>
      <c r="D30" s="190"/>
      <c r="E30" s="199" t="s">
        <v>49</v>
      </c>
      <c r="F30" s="200"/>
      <c r="G30" s="252">
        <v>0</v>
      </c>
      <c r="H30" s="258">
        <v>0</v>
      </c>
      <c r="I30" s="269">
        <v>0</v>
      </c>
      <c r="J30" s="249">
        <v>0</v>
      </c>
      <c r="K30" s="249">
        <v>0</v>
      </c>
      <c r="L30" s="249">
        <v>0</v>
      </c>
      <c r="M30" s="249">
        <v>0</v>
      </c>
      <c r="N30" s="258">
        <v>0</v>
      </c>
      <c r="O30" s="252">
        <v>0</v>
      </c>
      <c r="P30" s="258">
        <v>0</v>
      </c>
      <c r="Q30" s="256">
        <v>0</v>
      </c>
      <c r="R30" s="258">
        <v>0</v>
      </c>
    </row>
    <row r="31" spans="3:18" ht="25.5" customHeight="1" x14ac:dyDescent="0.25">
      <c r="C31" s="25">
        <v>12</v>
      </c>
      <c r="D31" s="190"/>
      <c r="E31" s="199" t="s">
        <v>50</v>
      </c>
      <c r="F31" s="200"/>
      <c r="G31" s="252">
        <v>0</v>
      </c>
      <c r="H31" s="258">
        <v>0</v>
      </c>
      <c r="I31" s="268">
        <v>0</v>
      </c>
      <c r="J31" s="255">
        <v>0</v>
      </c>
      <c r="K31" s="255">
        <v>0</v>
      </c>
      <c r="L31" s="255">
        <v>0</v>
      </c>
      <c r="M31" s="255">
        <v>0</v>
      </c>
      <c r="N31" s="253">
        <v>0</v>
      </c>
      <c r="O31" s="252">
        <v>0</v>
      </c>
      <c r="P31" s="258">
        <v>0</v>
      </c>
      <c r="Q31" s="256">
        <v>0</v>
      </c>
      <c r="R31" s="255">
        <v>0</v>
      </c>
    </row>
    <row r="32" spans="3:18" ht="50.25" customHeight="1" x14ac:dyDescent="0.25">
      <c r="C32" s="25">
        <v>13</v>
      </c>
      <c r="D32" s="190"/>
      <c r="E32" s="199" t="s">
        <v>51</v>
      </c>
      <c r="F32" s="200"/>
      <c r="G32" s="264">
        <f>2</f>
        <v>2</v>
      </c>
      <c r="H32" s="265">
        <f>10</f>
        <v>10</v>
      </c>
      <c r="I32" s="269">
        <v>0</v>
      </c>
      <c r="J32" s="249">
        <v>0</v>
      </c>
      <c r="K32" s="249">
        <v>0</v>
      </c>
      <c r="L32" s="249">
        <v>0</v>
      </c>
      <c r="M32" s="249">
        <v>0</v>
      </c>
      <c r="N32" s="258">
        <v>0</v>
      </c>
      <c r="O32" s="264">
        <v>0</v>
      </c>
      <c r="P32" s="265">
        <v>0</v>
      </c>
      <c r="Q32" s="250">
        <v>0</v>
      </c>
      <c r="R32" s="265">
        <v>0</v>
      </c>
    </row>
    <row r="33" spans="3:18" ht="50.25" customHeight="1" thickBot="1" x14ac:dyDescent="0.3">
      <c r="C33" s="26">
        <v>14</v>
      </c>
      <c r="D33" s="191"/>
      <c r="E33" s="201" t="s">
        <v>52</v>
      </c>
      <c r="F33" s="202"/>
      <c r="G33" s="104">
        <v>0</v>
      </c>
      <c r="H33" s="102">
        <v>0</v>
      </c>
      <c r="I33" s="262">
        <v>0</v>
      </c>
      <c r="J33" s="101">
        <v>0</v>
      </c>
      <c r="K33" s="101">
        <v>0</v>
      </c>
      <c r="L33" s="101">
        <v>0</v>
      </c>
      <c r="M33" s="101">
        <v>0</v>
      </c>
      <c r="N33" s="259">
        <v>0</v>
      </c>
      <c r="O33" s="104">
        <v>0</v>
      </c>
      <c r="P33" s="102">
        <v>0</v>
      </c>
      <c r="Q33" s="100">
        <v>0</v>
      </c>
      <c r="R33" s="102">
        <v>0</v>
      </c>
    </row>
    <row r="34" spans="3:18" ht="21" customHeight="1" thickBot="1" x14ac:dyDescent="0.3">
      <c r="C34" s="56">
        <v>15</v>
      </c>
      <c r="D34" s="194" t="s">
        <v>36</v>
      </c>
      <c r="E34" s="195"/>
      <c r="F34" s="196"/>
      <c r="G34" s="94">
        <f>SUM(G20:G33)</f>
        <v>1460</v>
      </c>
      <c r="H34" s="94">
        <f>SUM(H20:H33)</f>
        <v>36144.07</v>
      </c>
      <c r="I34" s="94">
        <f t="shared" ref="I34:R34" si="0">SUM(I20:I33)</f>
        <v>142</v>
      </c>
      <c r="J34" s="94">
        <f t="shared" si="0"/>
        <v>15903.02</v>
      </c>
      <c r="K34" s="94">
        <f t="shared" si="0"/>
        <v>78</v>
      </c>
      <c r="L34" s="94">
        <f t="shared" si="0"/>
        <v>41</v>
      </c>
      <c r="M34" s="94">
        <f t="shared" si="0"/>
        <v>8</v>
      </c>
      <c r="N34" s="94">
        <f t="shared" si="0"/>
        <v>15</v>
      </c>
      <c r="O34" s="94">
        <f t="shared" si="0"/>
        <v>1080</v>
      </c>
      <c r="P34" s="94">
        <f t="shared" si="0"/>
        <v>6259.4999999999991</v>
      </c>
      <c r="Q34" s="94">
        <f t="shared" si="0"/>
        <v>635</v>
      </c>
      <c r="R34" s="95">
        <f t="shared" si="0"/>
        <v>4288.5360000000001</v>
      </c>
    </row>
    <row r="35" spans="3:18" x14ac:dyDescent="0.25">
      <c r="H35" s="96">
        <f>33461-H34</f>
        <v>-2683.0699999999997</v>
      </c>
    </row>
    <row r="49" spans="7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7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7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7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7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7:18" x14ac:dyDescent="0.25"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2"/>
    </row>
    <row r="55" spans="7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2"/>
    </row>
    <row r="56" spans="7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7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7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7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7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7:18" x14ac:dyDescent="0.25">
      <c r="G61" s="53"/>
      <c r="H61" s="54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7:18" x14ac:dyDescent="0.25">
      <c r="G62" s="53"/>
      <c r="H62" s="54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7:18" x14ac:dyDescent="0.25">
      <c r="G63" s="53"/>
      <c r="H63" s="54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7:18" x14ac:dyDescent="0.25">
      <c r="G64" s="53"/>
      <c r="H64" s="54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7:18" x14ac:dyDescent="0.25">
      <c r="G65" s="53"/>
      <c r="H65" s="54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7:18" x14ac:dyDescent="0.25"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2020-10-16T11:57:23Z</dcterms:modified>
</cp:coreProperties>
</file>