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" sheetId="1" r:id="rId1"/>
    <sheet name="Форма 2" sheetId="2" r:id="rId2"/>
    <sheet name="Форма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J18" i="3"/>
  <c r="I18" i="3"/>
  <c r="H18" i="3"/>
  <c r="G18" i="3"/>
  <c r="K17" i="3"/>
  <c r="J17" i="3"/>
  <c r="I17" i="3"/>
  <c r="H17" i="3"/>
  <c r="G17" i="3"/>
  <c r="R17" i="3"/>
  <c r="Q17" i="3"/>
  <c r="P17" i="3"/>
  <c r="O17" i="3"/>
  <c r="R16" i="3"/>
  <c r="Q16" i="3"/>
  <c r="P16" i="3"/>
  <c r="O16" i="3"/>
  <c r="K16" i="3"/>
  <c r="J16" i="3"/>
  <c r="I16" i="3"/>
  <c r="H16" i="3"/>
  <c r="G16" i="3"/>
  <c r="G21" i="2"/>
  <c r="F21" i="2"/>
  <c r="I19" i="2"/>
  <c r="H19" i="2"/>
  <c r="G19" i="2"/>
  <c r="F19" i="2"/>
  <c r="L19" i="2" l="1"/>
  <c r="K19" i="2"/>
  <c r="J19" i="2"/>
  <c r="O19" i="3" l="1"/>
  <c r="P19" i="3"/>
  <c r="H19" i="3" l="1"/>
  <c r="G19" i="3"/>
  <c r="R30" i="3" l="1"/>
  <c r="Q30" i="3"/>
  <c r="P30" i="3"/>
  <c r="O30" i="3"/>
  <c r="N30" i="3"/>
  <c r="M30" i="3"/>
  <c r="L30" i="3"/>
  <c r="K30" i="3"/>
  <c r="J30" i="3"/>
  <c r="I30" i="3"/>
  <c r="H30" i="3"/>
  <c r="G30" i="3"/>
  <c r="F24" i="2"/>
  <c r="G24" i="2"/>
  <c r="N19" i="2" l="1"/>
  <c r="M19" i="2"/>
  <c r="I21" i="2" l="1"/>
  <c r="H21" i="2"/>
  <c r="N21" i="2" l="1"/>
  <c r="K21" i="2"/>
  <c r="J21" i="2"/>
  <c r="J19" i="3" l="1"/>
  <c r="I19" i="3"/>
  <c r="H21" i="3" l="1"/>
  <c r="G21" i="3"/>
  <c r="H20" i="3"/>
  <c r="G20" i="3"/>
  <c r="M16" i="3" l="1"/>
  <c r="L16" i="3" l="1"/>
  <c r="R23" i="3" l="1"/>
  <c r="Q23" i="3"/>
  <c r="L21" i="3"/>
  <c r="I21" i="3"/>
  <c r="H23" i="3" l="1"/>
  <c r="J23" i="3" l="1"/>
  <c r="I23" i="3"/>
  <c r="G23" i="3"/>
  <c r="R18" i="3" l="1"/>
  <c r="Q18" i="3"/>
  <c r="R19" i="3" l="1"/>
  <c r="Q19" i="3"/>
  <c r="P18" i="3"/>
  <c r="O18" i="3"/>
  <c r="N16" i="3" l="1"/>
  <c r="R21" i="3" l="1"/>
  <c r="Q21" i="3"/>
  <c r="N18" i="3"/>
  <c r="N28" i="2"/>
  <c r="L28" i="2"/>
  <c r="K28" i="2"/>
  <c r="L18" i="3"/>
  <c r="M28" i="2"/>
  <c r="J28" i="2" l="1"/>
  <c r="I28" i="2" l="1"/>
  <c r="H28" i="2"/>
  <c r="G28" i="2"/>
  <c r="F28" i="2"/>
  <c r="K15" i="2"/>
  <c r="J15" i="2"/>
</calcChain>
</file>

<file path=xl/sharedStrings.xml><?xml version="1.0" encoding="utf-8"?>
<sst xmlns="http://schemas.openxmlformats.org/spreadsheetml/2006/main" count="123" uniqueCount="71">
  <si>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</si>
  <si>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</si>
  <si>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</si>
  <si>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</si>
  <si>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</si>
  <si>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</si>
  <si>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</si>
  <si>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</si>
  <si>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</si>
  <si>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</si>
  <si>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</si>
  <si>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</si>
  <si>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</si>
  <si>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</si>
  <si>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</si>
  <si>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в _____________________________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</si>
  <si>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</si>
  <si>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</si>
  <si>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</si>
  <si>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</si>
  <si>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</si>
  <si>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</si>
  <si>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</si>
  <si>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</si>
  <si>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</si>
  <si>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</si>
  <si>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</si>
  <si>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</si>
  <si>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</si>
  <si>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</si>
  <si>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</si>
  <si>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</si>
  <si>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</si>
  <si>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</si>
  <si>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</si>
  <si>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</si>
  <si>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</si>
  <si>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</si>
  <si>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</si>
  <si>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</si>
  <si>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</si>
  <si>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</si>
  <si>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</si>
  <si>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</si>
  <si>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</si>
  <si>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</si>
  <si>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</si>
  <si>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</si>
  <si>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</si>
  <si>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</si>
  <si>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</si>
  <si>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</si>
  <si>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</si>
  <si>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</si>
  <si>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</si>
  <si>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</si>
  <si>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</si>
  <si>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</si>
  <si>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</si>
  <si>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</si>
  <si>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</si>
  <si>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</si>
  <si>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</si>
  <si>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</si>
  <si>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</si>
  <si>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</si>
  <si>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</si>
  <si>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</si>
  <si>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 xml:space="preserve">октябрь 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</si>
  <si>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АО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</si>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</sst>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/>
    <xf numFmtId="0" fontId="1" fillId="0" borderId="16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4"/>
  <sheetViews>
    <sheetView tabSelected="1" zoomScale="90" zoomScaleNormal="90" workbookViewId="0">
      <selection activeCell="M10" sqref="M10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9" t="s">
        <v>63</v>
      </c>
    </row>
    <row r="2" spans="2:17" x14ac:dyDescent="0.25">
      <c r="K2" s="11" t="s">
        <v>59</v>
      </c>
    </row>
    <row r="3" spans="2:17" x14ac:dyDescent="0.25">
      <c r="K3" s="9" t="s">
        <v>60</v>
      </c>
    </row>
    <row r="4" spans="2:17" x14ac:dyDescent="0.25">
      <c r="H4" s="9"/>
      <c r="I4" s="10"/>
      <c r="K4" s="9" t="s">
        <v>61</v>
      </c>
    </row>
    <row r="5" spans="2:17" x14ac:dyDescent="0.25">
      <c r="K5" s="9" t="s">
        <v>62</v>
      </c>
    </row>
    <row r="6" spans="2:17" x14ac:dyDescent="0.25">
      <c r="K6" s="9" t="s">
        <v>56</v>
      </c>
    </row>
    <row r="8" spans="2:17" ht="44.25" customHeight="1" x14ac:dyDescent="0.25">
      <c r="B8" s="24" t="s">
        <v>70</v>
      </c>
      <c r="C8" s="25"/>
      <c r="D8" s="25"/>
      <c r="E8" s="25"/>
      <c r="F8" s="25"/>
      <c r="G8" s="25"/>
      <c r="H8" s="25"/>
      <c r="I8" s="25"/>
      <c r="J8" s="25"/>
      <c r="K8" s="26"/>
    </row>
    <row r="9" spans="2:17" ht="19.5" customHeight="1" x14ac:dyDescent="0.25">
      <c r="B9" s="27" t="s">
        <v>55</v>
      </c>
      <c r="C9" s="28"/>
      <c r="D9" s="28"/>
      <c r="E9" s="28"/>
      <c r="F9" s="28"/>
      <c r="G9" s="28"/>
      <c r="H9" s="28"/>
      <c r="I9" s="28"/>
      <c r="J9" s="28"/>
      <c r="K9" s="29"/>
    </row>
    <row r="10" spans="2:17" ht="15.75" customHeight="1" x14ac:dyDescent="0.3">
      <c r="B10" s="30" t="s">
        <v>15</v>
      </c>
      <c r="C10" s="31"/>
      <c r="D10" s="31"/>
      <c r="E10" s="31"/>
      <c r="F10" s="31"/>
      <c r="G10" s="31"/>
      <c r="H10" s="31"/>
      <c r="I10" s="31"/>
      <c r="J10" s="31"/>
      <c r="K10" s="32"/>
    </row>
    <row r="11" spans="2:17" ht="18" x14ac:dyDescent="0.25">
      <c r="B11" s="33" t="s">
        <v>16</v>
      </c>
      <c r="C11" s="34"/>
      <c r="D11" s="34"/>
      <c r="E11" s="34"/>
      <c r="F11" s="34"/>
      <c r="G11" s="34"/>
      <c r="H11" s="34"/>
      <c r="I11" s="34"/>
      <c r="J11" s="34"/>
      <c r="K11" s="35"/>
    </row>
    <row r="12" spans="2:17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7" ht="82.5" customHeight="1" x14ac:dyDescent="0.25">
      <c r="B13" s="23" t="s">
        <v>0</v>
      </c>
      <c r="C13" s="23" t="s">
        <v>1</v>
      </c>
      <c r="D13" s="23"/>
      <c r="E13" s="23" t="s">
        <v>4</v>
      </c>
      <c r="F13" s="23"/>
      <c r="G13" s="23"/>
      <c r="H13" s="23" t="s">
        <v>5</v>
      </c>
      <c r="I13" s="23"/>
      <c r="J13" s="23" t="s">
        <v>6</v>
      </c>
      <c r="K13" s="23"/>
      <c r="L13" s="2"/>
      <c r="M13" s="2"/>
      <c r="N13" s="2"/>
      <c r="O13" s="2"/>
      <c r="P13" s="2"/>
      <c r="Q13" s="3"/>
    </row>
    <row r="14" spans="2:17" ht="70.5" customHeight="1" x14ac:dyDescent="0.25">
      <c r="B14" s="23"/>
      <c r="C14" s="23" t="s">
        <v>2</v>
      </c>
      <c r="D14" s="23" t="s">
        <v>3</v>
      </c>
      <c r="E14" s="23" t="s">
        <v>7</v>
      </c>
      <c r="F14" s="23"/>
      <c r="G14" s="23" t="s">
        <v>10</v>
      </c>
      <c r="H14" s="23" t="s">
        <v>11</v>
      </c>
      <c r="I14" s="23" t="s">
        <v>12</v>
      </c>
      <c r="J14" s="23" t="s">
        <v>13</v>
      </c>
      <c r="K14" s="23" t="s">
        <v>14</v>
      </c>
      <c r="L14" s="2"/>
      <c r="M14" s="2"/>
      <c r="N14" s="2"/>
      <c r="O14" s="2"/>
      <c r="P14" s="2"/>
      <c r="Q14" s="3"/>
    </row>
    <row r="15" spans="2:17" ht="64.5" customHeight="1" x14ac:dyDescent="0.25">
      <c r="B15" s="23"/>
      <c r="C15" s="23"/>
      <c r="D15" s="23"/>
      <c r="E15" s="5" t="s">
        <v>8</v>
      </c>
      <c r="F15" s="5" t="s">
        <v>9</v>
      </c>
      <c r="G15" s="23"/>
      <c r="H15" s="23"/>
      <c r="I15" s="23"/>
      <c r="J15" s="23"/>
      <c r="K15" s="23"/>
      <c r="L15" s="1"/>
      <c r="M15" s="1"/>
      <c r="N15" s="1"/>
      <c r="O15" s="1"/>
      <c r="P15" s="1"/>
    </row>
    <row r="16" spans="2:17" x14ac:dyDescent="0.2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1"/>
      <c r="M16" s="1"/>
      <c r="N16" s="1"/>
      <c r="O16" s="1"/>
      <c r="P16" s="1"/>
    </row>
    <row r="17" spans="2:16" x14ac:dyDescent="0.25"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"/>
      <c r="M17" s="1"/>
      <c r="N17" s="1"/>
      <c r="O17" s="1"/>
      <c r="P17" s="1"/>
    </row>
    <row r="18" spans="2:16" x14ac:dyDescent="0.25"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"/>
      <c r="M18" s="1"/>
      <c r="N18" s="1"/>
      <c r="O18" s="1"/>
      <c r="P18" s="1"/>
    </row>
    <row r="19" spans="2:16" x14ac:dyDescent="0.25"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"/>
      <c r="M19" s="1"/>
      <c r="N19" s="1"/>
      <c r="O19" s="1"/>
      <c r="P19" s="1"/>
    </row>
    <row r="20" spans="2:16" x14ac:dyDescent="0.25"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"/>
      <c r="M20" s="1"/>
      <c r="N20" s="1"/>
      <c r="O20" s="1"/>
      <c r="P20" s="1"/>
    </row>
    <row r="21" spans="2:16" x14ac:dyDescent="0.25"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mergeCells count="17">
    <mergeCell ref="B8:K8"/>
    <mergeCell ref="B9:K9"/>
    <mergeCell ref="B10:K10"/>
    <mergeCell ref="B11:K11"/>
    <mergeCell ref="H13:I13"/>
    <mergeCell ref="E13:G13"/>
    <mergeCell ref="C13:D13"/>
    <mergeCell ref="B13:B15"/>
    <mergeCell ref="C14:C15"/>
    <mergeCell ref="D14:D15"/>
    <mergeCell ref="E14:F14"/>
    <mergeCell ref="G14:G15"/>
    <mergeCell ref="H14:H15"/>
    <mergeCell ref="I14:I15"/>
    <mergeCell ref="J13:K13"/>
    <mergeCell ref="J14:J15"/>
    <mergeCell ref="K14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workbookViewId="0">
      <selection activeCell="B9" sqref="B9:N9"/>
    </sheetView>
  </sheetViews>
  <sheetFormatPr defaultRowHeight="15" x14ac:dyDescent="0.25"/>
  <cols>
    <col min="2" max="2" width="9.140625" style="8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9" t="s">
        <v>63</v>
      </c>
    </row>
    <row r="2" spans="2:14" x14ac:dyDescent="0.25">
      <c r="N2" s="11" t="s">
        <v>59</v>
      </c>
    </row>
    <row r="3" spans="2:14" x14ac:dyDescent="0.25">
      <c r="N3" s="9" t="s">
        <v>60</v>
      </c>
    </row>
    <row r="4" spans="2:14" x14ac:dyDescent="0.25">
      <c r="K4" s="9"/>
      <c r="N4" s="9" t="s">
        <v>61</v>
      </c>
    </row>
    <row r="5" spans="2:14" x14ac:dyDescent="0.25">
      <c r="N5" s="9" t="s">
        <v>62</v>
      </c>
    </row>
    <row r="6" spans="2:14" x14ac:dyDescent="0.25">
      <c r="N6" s="9" t="s">
        <v>58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24" t="s">
        <v>66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2:14" ht="18" x14ac:dyDescent="0.25">
      <c r="B10" s="27" t="s">
        <v>65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2:14" ht="18.75" x14ac:dyDescent="0.3">
      <c r="B11" s="49" t="s">
        <v>67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2:14" ht="18" x14ac:dyDescent="0.25">
      <c r="B12" s="52" t="s">
        <v>39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2:14" x14ac:dyDescent="0.25"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9" t="s">
        <v>68</v>
      </c>
      <c r="N13" s="9">
        <v>2019</v>
      </c>
    </row>
    <row r="14" spans="2:14" x14ac:dyDescent="0.25">
      <c r="B14" s="42" t="s">
        <v>17</v>
      </c>
      <c r="C14" s="42" t="s">
        <v>18</v>
      </c>
      <c r="D14" s="42"/>
      <c r="E14" s="42"/>
      <c r="F14" s="42" t="s">
        <v>19</v>
      </c>
      <c r="G14" s="42"/>
      <c r="H14" s="42" t="s">
        <v>22</v>
      </c>
      <c r="I14" s="42"/>
      <c r="J14" s="42" t="s">
        <v>23</v>
      </c>
      <c r="K14" s="42"/>
      <c r="L14" s="42"/>
      <c r="M14" s="42"/>
      <c r="N14" s="42"/>
    </row>
    <row r="15" spans="2:14" x14ac:dyDescent="0.25">
      <c r="B15" s="42"/>
      <c r="C15" s="42"/>
      <c r="D15" s="42"/>
      <c r="E15" s="42"/>
      <c r="F15" s="42" t="s">
        <v>20</v>
      </c>
      <c r="G15" s="42" t="s">
        <v>21</v>
      </c>
      <c r="H15" s="42" t="s">
        <v>20</v>
      </c>
      <c r="I15" s="42" t="s">
        <v>21</v>
      </c>
      <c r="J15" s="42" t="str">
        <f>F15</f>
        <v>количество</v>
      </c>
      <c r="K15" s="42" t="str">
        <f>I15</f>
        <v>объем, м3/час</v>
      </c>
      <c r="L15" s="42" t="s">
        <v>24</v>
      </c>
      <c r="M15" s="42"/>
      <c r="N15" s="42"/>
    </row>
    <row r="16" spans="2:14" ht="42.75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18" t="s">
        <v>25</v>
      </c>
      <c r="M16" s="18" t="s">
        <v>26</v>
      </c>
      <c r="N16" s="18" t="s">
        <v>27</v>
      </c>
    </row>
    <row r="17" spans="2:14" x14ac:dyDescent="0.25">
      <c r="B17" s="42"/>
      <c r="C17" s="42">
        <v>1</v>
      </c>
      <c r="D17" s="42"/>
      <c r="E17" s="42"/>
      <c r="F17" s="18">
        <v>2</v>
      </c>
      <c r="G17" s="18">
        <v>3</v>
      </c>
      <c r="H17" s="18">
        <v>4</v>
      </c>
      <c r="I17" s="18">
        <v>5</v>
      </c>
      <c r="J17" s="18">
        <v>6</v>
      </c>
      <c r="K17" s="18">
        <v>7</v>
      </c>
      <c r="L17" s="18">
        <v>8</v>
      </c>
      <c r="M17" s="18">
        <v>9</v>
      </c>
      <c r="N17" s="18">
        <v>10</v>
      </c>
    </row>
    <row r="18" spans="2:14" x14ac:dyDescent="0.25">
      <c r="B18" s="12">
        <v>1</v>
      </c>
      <c r="C18" s="43" t="s">
        <v>28</v>
      </c>
      <c r="D18" s="43"/>
      <c r="E18" s="43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12">
        <v>2</v>
      </c>
      <c r="C19" s="36" t="s">
        <v>29</v>
      </c>
      <c r="D19" s="44" t="s">
        <v>32</v>
      </c>
      <c r="E19" s="14" t="s">
        <v>34</v>
      </c>
      <c r="F19" s="39">
        <f>12+1+2+15+2+20+5+7+3+14+3+1+69+3+10+9+25+10+8+14+20+41+6+30+1</f>
        <v>331</v>
      </c>
      <c r="G19" s="39">
        <f>60+5+9.75+76.54+10+86.34+24.5+27+15+735.53+14.9+3.8+345+12.03+42.89+39.7+104.55+50+32.37+70+87.31+205+24+150+5</f>
        <v>2236.21</v>
      </c>
      <c r="H19" s="39">
        <f>7+12+20+3+7+6+3+1+59+3+7+9+6+6+8+8+17+36+6+12+1</f>
        <v>237</v>
      </c>
      <c r="I19" s="39">
        <f>35+63.7+86.34+14.7+27+25.4+14.9+3.8+295+12.07+30.09+39.7+27.93+30+26.31+40+72.28+180+24+60+5</f>
        <v>1113.22</v>
      </c>
      <c r="J19" s="39">
        <f>5+2+2+2+2+8+4+1+19+4+6+3+5+25</f>
        <v>88</v>
      </c>
      <c r="K19" s="39">
        <f>25+9.75+9.8+10+10+710.13+20+4+76.62+20+30+15.03+25+125</f>
        <v>1090.33</v>
      </c>
      <c r="L19" s="39">
        <f>1+1+1+2+7+4+1+18+4+2+1+25</f>
        <v>67</v>
      </c>
      <c r="M19" s="39">
        <f>1+1+3</f>
        <v>5</v>
      </c>
      <c r="N19" s="39">
        <f>3+1+2+1+1+6+1+1</f>
        <v>16</v>
      </c>
    </row>
    <row r="20" spans="2:14" ht="30" x14ac:dyDescent="0.25">
      <c r="B20" s="12">
        <v>3</v>
      </c>
      <c r="C20" s="36"/>
      <c r="D20" s="44"/>
      <c r="E20" s="19" t="s">
        <v>35</v>
      </c>
      <c r="F20" s="40"/>
      <c r="G20" s="40"/>
      <c r="H20" s="40"/>
      <c r="I20" s="40"/>
      <c r="J20" s="40"/>
      <c r="K20" s="40"/>
      <c r="L20" s="40"/>
      <c r="M20" s="40"/>
      <c r="N20" s="40"/>
    </row>
    <row r="21" spans="2:14" x14ac:dyDescent="0.25">
      <c r="B21" s="12">
        <v>4</v>
      </c>
      <c r="C21" s="36"/>
      <c r="D21" s="41" t="s">
        <v>33</v>
      </c>
      <c r="E21" s="14" t="s">
        <v>34</v>
      </c>
      <c r="F21" s="39">
        <f>2+2+5+2+6+1</f>
        <v>18</v>
      </c>
      <c r="G21" s="39">
        <f>15.91+9.8+24.5+13.16+30+89.79</f>
        <v>183.16000000000003</v>
      </c>
      <c r="H21" s="39">
        <f>3+6</f>
        <v>9</v>
      </c>
      <c r="I21" s="39">
        <f>14.7+30</f>
        <v>44.7</v>
      </c>
      <c r="J21" s="39">
        <f>2+2</f>
        <v>4</v>
      </c>
      <c r="K21" s="39">
        <f>15.91+9.8</f>
        <v>25.71</v>
      </c>
      <c r="L21" s="39">
        <v>0</v>
      </c>
      <c r="M21" s="39">
        <v>0</v>
      </c>
      <c r="N21" s="39">
        <f>2+2</f>
        <v>4</v>
      </c>
    </row>
    <row r="22" spans="2:14" ht="30" x14ac:dyDescent="0.25">
      <c r="B22" s="12">
        <v>5</v>
      </c>
      <c r="C22" s="36"/>
      <c r="D22" s="41"/>
      <c r="E22" s="20" t="s">
        <v>35</v>
      </c>
      <c r="F22" s="40"/>
      <c r="G22" s="40"/>
      <c r="H22" s="40"/>
      <c r="I22" s="40"/>
      <c r="J22" s="40"/>
      <c r="K22" s="40"/>
      <c r="L22" s="40"/>
      <c r="M22" s="40"/>
      <c r="N22" s="40"/>
    </row>
    <row r="23" spans="2:14" ht="30" x14ac:dyDescent="0.25">
      <c r="B23" s="12">
        <v>6</v>
      </c>
      <c r="C23" s="36" t="s">
        <v>30</v>
      </c>
      <c r="D23" s="19" t="s">
        <v>32</v>
      </c>
      <c r="E23" s="19" t="s">
        <v>35</v>
      </c>
      <c r="F23" s="15">
        <v>1</v>
      </c>
      <c r="G23" s="15">
        <v>50.9</v>
      </c>
      <c r="H23" s="15">
        <v>1</v>
      </c>
      <c r="I23" s="15">
        <v>50.9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2:14" ht="30" x14ac:dyDescent="0.25">
      <c r="B24" s="12">
        <v>7</v>
      </c>
      <c r="C24" s="36"/>
      <c r="D24" s="19" t="s">
        <v>33</v>
      </c>
      <c r="E24" s="19" t="s">
        <v>35</v>
      </c>
      <c r="F24" s="15">
        <f>1</f>
        <v>1</v>
      </c>
      <c r="G24" s="15">
        <f>152</f>
        <v>152</v>
      </c>
      <c r="H24" s="15">
        <v>0</v>
      </c>
      <c r="I24" s="15">
        <v>0</v>
      </c>
      <c r="J24" s="15">
        <v>1</v>
      </c>
      <c r="K24" s="15">
        <v>152</v>
      </c>
      <c r="L24" s="15">
        <v>0</v>
      </c>
      <c r="M24" s="15">
        <v>0</v>
      </c>
      <c r="N24" s="15">
        <v>1</v>
      </c>
    </row>
    <row r="25" spans="2:14" ht="30" x14ac:dyDescent="0.25">
      <c r="B25" s="12">
        <v>8</v>
      </c>
      <c r="C25" s="36" t="s">
        <v>31</v>
      </c>
      <c r="D25" s="19" t="s">
        <v>32</v>
      </c>
      <c r="E25" s="19" t="s">
        <v>35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2:14" ht="30" x14ac:dyDescent="0.25">
      <c r="B26" s="12">
        <v>9</v>
      </c>
      <c r="C26" s="36"/>
      <c r="D26" s="19" t="s">
        <v>33</v>
      </c>
      <c r="E26" s="19" t="s">
        <v>35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2:14" x14ac:dyDescent="0.25">
      <c r="B27" s="12">
        <v>10</v>
      </c>
      <c r="C27" s="37" t="s">
        <v>36</v>
      </c>
      <c r="D27" s="37"/>
      <c r="E27" s="37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2:14" x14ac:dyDescent="0.25">
      <c r="B28" s="12">
        <v>11</v>
      </c>
      <c r="C28" s="37" t="s">
        <v>37</v>
      </c>
      <c r="D28" s="37"/>
      <c r="E28" s="37"/>
      <c r="F28" s="15">
        <f t="shared" ref="F28:N28" si="0">F19+F21+F23+F24+F25+F26+F27</f>
        <v>351</v>
      </c>
      <c r="G28" s="15">
        <f t="shared" si="0"/>
        <v>2622.27</v>
      </c>
      <c r="H28" s="15">
        <f t="shared" si="0"/>
        <v>247</v>
      </c>
      <c r="I28" s="15">
        <f t="shared" si="0"/>
        <v>1208.8200000000002</v>
      </c>
      <c r="J28" s="15">
        <f t="shared" si="0"/>
        <v>93</v>
      </c>
      <c r="K28" s="15">
        <f t="shared" si="0"/>
        <v>1268.04</v>
      </c>
      <c r="L28" s="15">
        <f t="shared" si="0"/>
        <v>67</v>
      </c>
      <c r="M28" s="15">
        <f t="shared" si="0"/>
        <v>5</v>
      </c>
      <c r="N28" s="15">
        <f t="shared" si="0"/>
        <v>21</v>
      </c>
    </row>
    <row r="29" spans="2:14" x14ac:dyDescent="0.25">
      <c r="B29" s="12">
        <v>12</v>
      </c>
      <c r="C29" s="38" t="s">
        <v>38</v>
      </c>
      <c r="D29" s="38"/>
      <c r="E29" s="38"/>
      <c r="F29" s="7"/>
      <c r="G29" s="7"/>
      <c r="H29" s="7"/>
      <c r="I29" s="7"/>
      <c r="J29" s="7"/>
      <c r="K29" s="7"/>
      <c r="L29" s="7"/>
      <c r="M29" s="7"/>
      <c r="N29" s="7"/>
    </row>
  </sheetData>
  <mergeCells count="44">
    <mergeCell ref="K15:K16"/>
    <mergeCell ref="L15:N15"/>
    <mergeCell ref="L19:L20"/>
    <mergeCell ref="M19:M20"/>
    <mergeCell ref="B9:N9"/>
    <mergeCell ref="B10:N10"/>
    <mergeCell ref="B11:N11"/>
    <mergeCell ref="B12:N12"/>
    <mergeCell ref="B14:B17"/>
    <mergeCell ref="C14:E16"/>
    <mergeCell ref="F14:G14"/>
    <mergeCell ref="H14:I14"/>
    <mergeCell ref="J14:N14"/>
    <mergeCell ref="F15:F16"/>
    <mergeCell ref="G15:G16"/>
    <mergeCell ref="H15:H16"/>
    <mergeCell ref="I15:I16"/>
    <mergeCell ref="J15:J16"/>
    <mergeCell ref="C17:E17"/>
    <mergeCell ref="C18:E18"/>
    <mergeCell ref="C19:C22"/>
    <mergeCell ref="D19:D20"/>
    <mergeCell ref="F19:F20"/>
    <mergeCell ref="N19:N20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G19:G20"/>
    <mergeCell ref="H19:H20"/>
    <mergeCell ref="I19:I20"/>
    <mergeCell ref="J19:J20"/>
    <mergeCell ref="K19:K20"/>
    <mergeCell ref="C23:C24"/>
    <mergeCell ref="C25:C26"/>
    <mergeCell ref="C27:E27"/>
    <mergeCell ref="C28:E28"/>
    <mergeCell ref="C29:E29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0"/>
  <sheetViews>
    <sheetView topLeftCell="B1" workbookViewId="0">
      <selection activeCell="L21" sqref="L21"/>
    </sheetView>
  </sheetViews>
  <sheetFormatPr defaultRowHeight="15" x14ac:dyDescent="0.25"/>
  <cols>
    <col min="2" max="2" width="9.140625" style="8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8.855468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6" max="16" width="9.140625" customWidth="1"/>
    <col min="17" max="17" width="10.28515625" customWidth="1"/>
  </cols>
  <sheetData>
    <row r="1" spans="3:18" x14ac:dyDescent="0.25">
      <c r="C1" s="8"/>
      <c r="R1" s="9" t="s">
        <v>63</v>
      </c>
    </row>
    <row r="2" spans="3:18" ht="30" x14ac:dyDescent="0.25">
      <c r="C2" s="8"/>
      <c r="R2" s="11" t="s">
        <v>59</v>
      </c>
    </row>
    <row r="3" spans="3:18" x14ac:dyDescent="0.25">
      <c r="C3" s="8"/>
      <c r="N3" s="1"/>
      <c r="R3" s="9" t="s">
        <v>60</v>
      </c>
    </row>
    <row r="4" spans="3:18" x14ac:dyDescent="0.25">
      <c r="C4" s="8"/>
      <c r="N4" s="9"/>
      <c r="R4" s="9" t="s">
        <v>61</v>
      </c>
    </row>
    <row r="5" spans="3:18" x14ac:dyDescent="0.25">
      <c r="C5" s="8"/>
      <c r="R5" s="9" t="s">
        <v>62</v>
      </c>
    </row>
    <row r="6" spans="3:18" x14ac:dyDescent="0.25">
      <c r="C6" s="8"/>
      <c r="R6" s="9" t="s">
        <v>57</v>
      </c>
    </row>
    <row r="7" spans="3:18" x14ac:dyDescent="0.25">
      <c r="C7" s="8"/>
    </row>
    <row r="8" spans="3:18" ht="39" customHeight="1" x14ac:dyDescent="0.25">
      <c r="C8" s="24" t="s">
        <v>69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3:18" ht="18.75" customHeight="1" x14ac:dyDescent="0.25">
      <c r="C9" s="65" t="s">
        <v>54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3:18" x14ac:dyDescent="0.25">
      <c r="C10" s="8"/>
    </row>
    <row r="11" spans="3:18" ht="42" customHeight="1" x14ac:dyDescent="0.25">
      <c r="C11" s="68" t="s">
        <v>17</v>
      </c>
      <c r="D11" s="71" t="s">
        <v>18</v>
      </c>
      <c r="E11" s="72"/>
      <c r="F11" s="73"/>
      <c r="G11" s="80" t="s">
        <v>44</v>
      </c>
      <c r="H11" s="81"/>
      <c r="I11" s="55" t="s">
        <v>45</v>
      </c>
      <c r="J11" s="56"/>
      <c r="K11" s="56"/>
      <c r="L11" s="56"/>
      <c r="M11" s="56"/>
      <c r="N11" s="57"/>
      <c r="O11" s="80" t="s">
        <v>46</v>
      </c>
      <c r="P11" s="81"/>
      <c r="Q11" s="80" t="s">
        <v>47</v>
      </c>
      <c r="R11" s="81"/>
    </row>
    <row r="12" spans="3:18" ht="15" customHeight="1" x14ac:dyDescent="0.25">
      <c r="C12" s="69"/>
      <c r="D12" s="74"/>
      <c r="E12" s="75"/>
      <c r="F12" s="76"/>
      <c r="G12" s="60" t="s">
        <v>20</v>
      </c>
      <c r="H12" s="60" t="s">
        <v>21</v>
      </c>
      <c r="I12" s="60" t="s">
        <v>20</v>
      </c>
      <c r="J12" s="60" t="s">
        <v>21</v>
      </c>
      <c r="K12" s="84" t="s">
        <v>43</v>
      </c>
      <c r="L12" s="85"/>
      <c r="M12" s="85"/>
      <c r="N12" s="86"/>
      <c r="O12" s="60" t="s">
        <v>20</v>
      </c>
      <c r="P12" s="60" t="s">
        <v>21</v>
      </c>
      <c r="Q12" s="60" t="s">
        <v>20</v>
      </c>
      <c r="R12" s="60" t="s">
        <v>21</v>
      </c>
    </row>
    <row r="13" spans="3:18" ht="15" customHeight="1" x14ac:dyDescent="0.25">
      <c r="C13" s="69"/>
      <c r="D13" s="74"/>
      <c r="E13" s="75"/>
      <c r="F13" s="76"/>
      <c r="G13" s="61"/>
      <c r="H13" s="61"/>
      <c r="I13" s="61"/>
      <c r="J13" s="61"/>
      <c r="K13" s="82" t="s">
        <v>42</v>
      </c>
      <c r="L13" s="55" t="s">
        <v>27</v>
      </c>
      <c r="M13" s="56"/>
      <c r="N13" s="57"/>
      <c r="O13" s="61"/>
      <c r="P13" s="61"/>
      <c r="Q13" s="61"/>
      <c r="R13" s="61"/>
    </row>
    <row r="14" spans="3:18" ht="87" customHeight="1" x14ac:dyDescent="0.25">
      <c r="C14" s="69"/>
      <c r="D14" s="77"/>
      <c r="E14" s="78"/>
      <c r="F14" s="79"/>
      <c r="G14" s="62"/>
      <c r="H14" s="62"/>
      <c r="I14" s="62"/>
      <c r="J14" s="62"/>
      <c r="K14" s="83"/>
      <c r="L14" s="16" t="s">
        <v>40</v>
      </c>
      <c r="M14" s="16" t="s">
        <v>64</v>
      </c>
      <c r="N14" s="16" t="s">
        <v>41</v>
      </c>
      <c r="O14" s="62"/>
      <c r="P14" s="62"/>
      <c r="Q14" s="62"/>
      <c r="R14" s="62"/>
    </row>
    <row r="15" spans="3:18" s="8" customFormat="1" x14ac:dyDescent="0.25">
      <c r="C15" s="70"/>
      <c r="D15" s="55">
        <v>1</v>
      </c>
      <c r="E15" s="56"/>
      <c r="F15" s="57"/>
      <c r="G15" s="17">
        <v>2</v>
      </c>
      <c r="H15" s="17">
        <v>3</v>
      </c>
      <c r="I15" s="17">
        <v>4</v>
      </c>
      <c r="J15" s="17">
        <v>5</v>
      </c>
      <c r="K15" s="17">
        <v>6</v>
      </c>
      <c r="L15" s="17">
        <v>7</v>
      </c>
      <c r="M15" s="17">
        <v>8</v>
      </c>
      <c r="N15" s="17">
        <v>9</v>
      </c>
      <c r="O15" s="17">
        <v>10</v>
      </c>
      <c r="P15" s="17">
        <v>11</v>
      </c>
      <c r="Q15" s="17">
        <v>12</v>
      </c>
      <c r="R15" s="17">
        <v>13</v>
      </c>
    </row>
    <row r="16" spans="3:18" ht="27" customHeight="1" x14ac:dyDescent="0.25">
      <c r="C16" s="12">
        <v>1</v>
      </c>
      <c r="D16" s="87" t="s">
        <v>29</v>
      </c>
      <c r="E16" s="58" t="s">
        <v>32</v>
      </c>
      <c r="F16" s="7" t="s">
        <v>34</v>
      </c>
      <c r="G16" s="15">
        <f>161+36+1+27+1+9+15+8+2+8+25+8+19+7+32+76+7+13+21+28+22+3+3+11+9+8+5+49+26+3+17+74</f>
        <v>734</v>
      </c>
      <c r="H16" s="15">
        <f>805+2.57+116.8+2.57+162+74.36+76.54+34.23+9.24+33.41+125.75+39.2+76.5+23.1+122.78+378.4+24.95+57.64+81.74+103.48+106.5+15.47+15+49.57+33.39+31.13+23.24+245+98.84+29.4+85+367.32</f>
        <v>3450.1199999999994</v>
      </c>
      <c r="I16" s="15">
        <f>33+2+7+2+26+3+2+1+1+1+5+20</f>
        <v>103</v>
      </c>
      <c r="J16" s="15">
        <f>165+5.4+53.2+9.8+14+13.98+10+20+20+25+98.7</f>
        <v>435.08000000000004</v>
      </c>
      <c r="K16" s="15">
        <f>2+4+1+3+1+5+20</f>
        <v>36</v>
      </c>
      <c r="L16" s="15">
        <f>3+13+1</f>
        <v>17</v>
      </c>
      <c r="M16" s="15">
        <f>16+1+1+1</f>
        <v>19</v>
      </c>
      <c r="N16" s="15">
        <f>17+1+13</f>
        <v>31</v>
      </c>
      <c r="O16" s="15">
        <f>26+35+1+5+12+33+7+2+9+34+12+19+7+20+2+5+10+17+22+10+3+3+11+9+7+5+17+26+3+17+77</f>
        <v>466</v>
      </c>
      <c r="P16" s="15">
        <f>113+147+2.57+21.16+58.8+141+29.23+9.24+37.7+164.5+58.8+76.5+23.1+77.61+9.2+15.88+44.14+64.64+92.43+47.7+9.86+15+49.57+33.39+28.63+23.24+70.2+98.84+29.4+85+354.2</f>
        <v>2031.5300000000004</v>
      </c>
      <c r="Q16" s="21">
        <f>93+34+2+31+16+43+5+7+13+14+18+17+12+1+9+7+17+11+7+6+4+4+14+5+32+19+2+20+9</f>
        <v>472</v>
      </c>
      <c r="R16" s="15">
        <f>465+125.8+9.73+153+80.92+183.5+25+31.4+61.51+63.16+88.2+68+40.72+4.6+36.44+37.8+64.61+48.1+29+30+18.8+14.56+58.79+22.75+134.69+72.31+9.17+100+35.1</f>
        <v>2112.6599999999994</v>
      </c>
    </row>
    <row r="17" spans="3:18" ht="30.75" customHeight="1" x14ac:dyDescent="0.25">
      <c r="C17" s="12">
        <v>2</v>
      </c>
      <c r="D17" s="88"/>
      <c r="E17" s="59"/>
      <c r="F17" s="13" t="s">
        <v>35</v>
      </c>
      <c r="G17" s="15">
        <f>2+34+13+83+7+2+22+9+10+11+5+7+13+5+1+42+4+29+18+43</f>
        <v>360</v>
      </c>
      <c r="H17" s="15">
        <f>7.56+151.27+55.45+332+30.52+6.08+128.15+128.15+34.7+33.75+42.65+16.9+35+57.74+35.92+4.23+178.37+15.1+113.9+90+213.5</f>
        <v>1710.94</v>
      </c>
      <c r="I17" s="15">
        <f>5+5+3</f>
        <v>13</v>
      </c>
      <c r="J17" s="15">
        <f>23.5+25+17.7</f>
        <v>66.2</v>
      </c>
      <c r="K17" s="15">
        <f>5+5+3</f>
        <v>13</v>
      </c>
      <c r="L17" s="15"/>
      <c r="M17" s="15"/>
      <c r="N17" s="15"/>
      <c r="O17" s="15">
        <f>91+2+29+59+13+5+2+15+9+8+7+7+11+6+6+13+4+1+24+41+4+29+18+75</f>
        <v>479</v>
      </c>
      <c r="P17" s="15">
        <f>423+7.56+127.77+239.1+55.45+23.1+9.36+81.6+34.7+37.8+17.95+27.14+51.8+21.4+30+57.74+15.92+4.23+96.53+158.37+15.1+113.9+90+338.4</f>
        <v>2077.9200000000005</v>
      </c>
      <c r="Q17" s="15">
        <f>4+10+147+5+9+7+10+15+10+10+11+18+24+11+6+10+2+4+2+27+46+6+13+24+15</f>
        <v>446</v>
      </c>
      <c r="R17" s="15">
        <f>14.7+48+588+25+39.5+28.1+48.2+60+47+81.58+48.06+67.04+109.5+42.19+30+50+8.09+14.72+9.3+99.7+177.49+24.58+58.5+120+46.6</f>
        <v>1885.85</v>
      </c>
    </row>
    <row r="18" spans="3:18" ht="19.5" customHeight="1" x14ac:dyDescent="0.25">
      <c r="C18" s="12">
        <v>3</v>
      </c>
      <c r="D18" s="88"/>
      <c r="E18" s="58" t="s">
        <v>33</v>
      </c>
      <c r="F18" s="7" t="s">
        <v>34</v>
      </c>
      <c r="G18" s="15">
        <f>2+2+1+1+2+1+1</f>
        <v>10</v>
      </c>
      <c r="H18" s="15">
        <f>14.52+9.8+2179.1+13.54+4.9+13.16+123.61</f>
        <v>2358.63</v>
      </c>
      <c r="I18" s="15">
        <f>2+2+1</f>
        <v>5</v>
      </c>
      <c r="J18" s="15">
        <f>14.52+9.8+5.68</f>
        <v>30</v>
      </c>
      <c r="K18" s="15">
        <f>1</f>
        <v>1</v>
      </c>
      <c r="L18" s="15">
        <f>2</f>
        <v>2</v>
      </c>
      <c r="M18" s="15"/>
      <c r="N18" s="15">
        <f>2</f>
        <v>2</v>
      </c>
      <c r="O18" s="15">
        <f>1</f>
        <v>1</v>
      </c>
      <c r="P18" s="15">
        <f>13.54</f>
        <v>13.54</v>
      </c>
      <c r="Q18" s="21">
        <f>1</f>
        <v>1</v>
      </c>
      <c r="R18" s="21">
        <f>11.2</f>
        <v>11.2</v>
      </c>
    </row>
    <row r="19" spans="3:18" ht="29.25" customHeight="1" x14ac:dyDescent="0.25">
      <c r="C19" s="12">
        <v>4</v>
      </c>
      <c r="D19" s="89"/>
      <c r="E19" s="59"/>
      <c r="F19" s="13" t="s">
        <v>35</v>
      </c>
      <c r="G19" s="15">
        <f>1+1+1+3+3+1+1</f>
        <v>11</v>
      </c>
      <c r="H19" s="15">
        <f>2.8+2.87+16.1+4.8</f>
        <v>26.570000000000004</v>
      </c>
      <c r="I19" s="15">
        <f>1</f>
        <v>1</v>
      </c>
      <c r="J19" s="15">
        <f>16</f>
        <v>16</v>
      </c>
      <c r="K19" s="15"/>
      <c r="L19" s="15"/>
      <c r="M19" s="15">
        <v>1</v>
      </c>
      <c r="N19" s="12"/>
      <c r="O19" s="15">
        <f>1+1</f>
        <v>2</v>
      </c>
      <c r="P19" s="15">
        <f>2.8+4.8</f>
        <v>7.6</v>
      </c>
      <c r="Q19" s="21">
        <f>2</f>
        <v>2</v>
      </c>
      <c r="R19" s="21">
        <f>9.94</f>
        <v>9.94</v>
      </c>
    </row>
    <row r="20" spans="3:18" ht="33.75" customHeight="1" x14ac:dyDescent="0.25">
      <c r="C20" s="12">
        <v>5</v>
      </c>
      <c r="D20" s="87" t="s">
        <v>30</v>
      </c>
      <c r="E20" s="13" t="s">
        <v>32</v>
      </c>
      <c r="F20" s="13" t="s">
        <v>35</v>
      </c>
      <c r="G20" s="15">
        <f>3+9</f>
        <v>12</v>
      </c>
      <c r="H20" s="15">
        <f>112.62+141.96</f>
        <v>254.58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3:18" ht="36.75" customHeight="1" x14ac:dyDescent="0.25">
      <c r="C21" s="12">
        <v>6</v>
      </c>
      <c r="D21" s="89"/>
      <c r="E21" s="13" t="s">
        <v>33</v>
      </c>
      <c r="F21" s="13" t="s">
        <v>35</v>
      </c>
      <c r="G21" s="15">
        <f>1+5</f>
        <v>6</v>
      </c>
      <c r="H21" s="15">
        <f>138.27+512.35</f>
        <v>650.62</v>
      </c>
      <c r="I21" s="15">
        <f>1</f>
        <v>1</v>
      </c>
      <c r="J21" s="15">
        <v>138.27000000000001</v>
      </c>
      <c r="K21" s="15"/>
      <c r="L21" s="15">
        <f>1</f>
        <v>1</v>
      </c>
      <c r="M21" s="12"/>
      <c r="N21" s="12"/>
      <c r="O21" s="12"/>
      <c r="P21" s="12"/>
      <c r="Q21" s="15">
        <f>1</f>
        <v>1</v>
      </c>
      <c r="R21" s="15">
        <f>10.98</f>
        <v>10.98</v>
      </c>
    </row>
    <row r="22" spans="3:18" ht="35.25" customHeight="1" x14ac:dyDescent="0.25">
      <c r="C22" s="12">
        <v>7</v>
      </c>
      <c r="D22" s="87" t="s">
        <v>31</v>
      </c>
      <c r="E22" s="13" t="s">
        <v>32</v>
      </c>
      <c r="F22" s="13" t="s">
        <v>35</v>
      </c>
      <c r="G22" s="12"/>
      <c r="H22" s="12"/>
      <c r="I22" s="15"/>
      <c r="J22" s="15"/>
      <c r="K22" s="15"/>
      <c r="L22" s="15"/>
      <c r="M22" s="12"/>
      <c r="N22" s="12"/>
      <c r="O22" s="12"/>
      <c r="P22" s="12"/>
      <c r="Q22" s="15">
        <v>1</v>
      </c>
      <c r="R22" s="15">
        <v>6.5</v>
      </c>
    </row>
    <row r="23" spans="3:18" ht="30.75" customHeight="1" x14ac:dyDescent="0.25">
      <c r="C23" s="12">
        <v>8</v>
      </c>
      <c r="D23" s="89"/>
      <c r="E23" s="13" t="s">
        <v>33</v>
      </c>
      <c r="F23" s="13" t="s">
        <v>35</v>
      </c>
      <c r="G23" s="15">
        <f>1+1</f>
        <v>2</v>
      </c>
      <c r="H23" s="15">
        <f>70+29.4+9.74</f>
        <v>109.14</v>
      </c>
      <c r="I23" s="15">
        <f>1</f>
        <v>1</v>
      </c>
      <c r="J23" s="15">
        <f>29.4</f>
        <v>29.4</v>
      </c>
      <c r="K23" s="15"/>
      <c r="L23" s="15">
        <v>1</v>
      </c>
      <c r="M23" s="12"/>
      <c r="N23" s="12"/>
      <c r="O23" s="12"/>
      <c r="P23" s="12"/>
      <c r="Q23" s="15">
        <f>1</f>
        <v>1</v>
      </c>
      <c r="R23" s="15">
        <f>5</f>
        <v>5</v>
      </c>
    </row>
    <row r="24" spans="3:18" ht="51.75" customHeight="1" x14ac:dyDescent="0.25">
      <c r="C24" s="12">
        <v>9</v>
      </c>
      <c r="D24" s="87" t="s">
        <v>36</v>
      </c>
      <c r="E24" s="93" t="s">
        <v>48</v>
      </c>
      <c r="F24" s="94"/>
      <c r="G24" s="15">
        <v>1</v>
      </c>
      <c r="H24" s="15">
        <v>3300</v>
      </c>
      <c r="I24" s="15">
        <v>1</v>
      </c>
      <c r="J24" s="15">
        <v>3300</v>
      </c>
      <c r="K24" s="15"/>
      <c r="L24" s="15"/>
      <c r="M24" s="15">
        <v>1</v>
      </c>
      <c r="N24" s="12"/>
      <c r="O24" s="12"/>
      <c r="P24" s="12"/>
      <c r="Q24" s="12"/>
      <c r="R24" s="12"/>
    </row>
    <row r="25" spans="3:18" ht="23.25" customHeight="1" x14ac:dyDescent="0.25">
      <c r="C25" s="12">
        <v>10</v>
      </c>
      <c r="D25" s="88"/>
      <c r="E25" s="93" t="s">
        <v>49</v>
      </c>
      <c r="F25" s="9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3:18" ht="50.25" customHeight="1" x14ac:dyDescent="0.25">
      <c r="C26" s="12">
        <v>11</v>
      </c>
      <c r="D26" s="88"/>
      <c r="E26" s="93" t="s">
        <v>50</v>
      </c>
      <c r="F26" s="9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3:18" ht="25.5" customHeight="1" x14ac:dyDescent="0.25">
      <c r="C27" s="12">
        <v>12</v>
      </c>
      <c r="D27" s="88"/>
      <c r="E27" s="93" t="s">
        <v>51</v>
      </c>
      <c r="F27" s="9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3:18" ht="50.25" customHeight="1" x14ac:dyDescent="0.25">
      <c r="C28" s="12">
        <v>13</v>
      </c>
      <c r="D28" s="88"/>
      <c r="E28" s="93" t="s">
        <v>52</v>
      </c>
      <c r="F28" s="9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3:18" ht="50.25" customHeight="1" x14ac:dyDescent="0.25">
      <c r="C29" s="12">
        <v>14</v>
      </c>
      <c r="D29" s="89"/>
      <c r="E29" s="93" t="s">
        <v>53</v>
      </c>
      <c r="F29" s="9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3:18" x14ac:dyDescent="0.25">
      <c r="C30" s="12">
        <v>15</v>
      </c>
      <c r="D30" s="90" t="s">
        <v>37</v>
      </c>
      <c r="E30" s="91"/>
      <c r="F30" s="92"/>
      <c r="G30" s="22">
        <f t="shared" ref="G30:R30" si="0">SUM(G16:G29)</f>
        <v>1136</v>
      </c>
      <c r="H30" s="22">
        <f t="shared" si="0"/>
        <v>11860.599999999999</v>
      </c>
      <c r="I30" s="22">
        <f t="shared" si="0"/>
        <v>125</v>
      </c>
      <c r="J30" s="22">
        <f t="shared" si="0"/>
        <v>4014.95</v>
      </c>
      <c r="K30" s="22">
        <f t="shared" si="0"/>
        <v>50</v>
      </c>
      <c r="L30" s="22">
        <f t="shared" si="0"/>
        <v>21</v>
      </c>
      <c r="M30" s="22">
        <f t="shared" si="0"/>
        <v>21</v>
      </c>
      <c r="N30" s="22">
        <f t="shared" si="0"/>
        <v>33</v>
      </c>
      <c r="O30" s="22">
        <f t="shared" si="0"/>
        <v>948</v>
      </c>
      <c r="P30" s="22">
        <f t="shared" si="0"/>
        <v>4130.5900000000011</v>
      </c>
      <c r="Q30" s="22">
        <f t="shared" si="0"/>
        <v>924</v>
      </c>
      <c r="R30" s="22">
        <f t="shared" si="0"/>
        <v>4042.1299999999992</v>
      </c>
    </row>
  </sheetData>
  <mergeCells count="33">
    <mergeCell ref="D16:D19"/>
    <mergeCell ref="E16:E17"/>
    <mergeCell ref="D30:F30"/>
    <mergeCell ref="D20:D21"/>
    <mergeCell ref="D22:D23"/>
    <mergeCell ref="D24:D29"/>
    <mergeCell ref="E24:F24"/>
    <mergeCell ref="E25:F25"/>
    <mergeCell ref="E26:F26"/>
    <mergeCell ref="E27:F27"/>
    <mergeCell ref="E28:F28"/>
    <mergeCell ref="E29:F29"/>
    <mergeCell ref="L13:N13"/>
    <mergeCell ref="I12:I14"/>
    <mergeCell ref="K12:N12"/>
    <mergeCell ref="P12:P14"/>
    <mergeCell ref="Q12:Q14"/>
    <mergeCell ref="D15:F15"/>
    <mergeCell ref="E18:E19"/>
    <mergeCell ref="O12:O14"/>
    <mergeCell ref="J12:J14"/>
    <mergeCell ref="C8:R8"/>
    <mergeCell ref="C9:R9"/>
    <mergeCell ref="C11:C15"/>
    <mergeCell ref="D11:F14"/>
    <mergeCell ref="G11:H11"/>
    <mergeCell ref="I11:N11"/>
    <mergeCell ref="O11:P11"/>
    <mergeCell ref="Q11:R11"/>
    <mergeCell ref="G12:G14"/>
    <mergeCell ref="H12:H14"/>
    <mergeCell ref="R12:R14"/>
    <mergeCell ref="K13:K1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2019-11-13T11:30:10Z</dcterms:modified>
</cp:coreProperties>
</file>